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:\05 Projetos e Programas\02 ICMS-Social\08 Apuração 2025\Processo SEFAZ\"/>
    </mc:Choice>
  </mc:AlternateContent>
  <xr:revisionPtr revIDLastSave="0" documentId="13_ncr:1_{93DB0144-25D6-4B2B-B4A6-1CA6FDC58E3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APA" sheetId="1" r:id="rId1"/>
    <sheet name="1. RESULTADO RESUMIDO" sheetId="2" r:id="rId2"/>
    <sheet name="2. CÁLCULO DO IQE IMA" sheetId="3" r:id="rId3"/>
    <sheet name="3. CÁLCULO DO IQE IAE" sheetId="4" r:id="rId4"/>
    <sheet name="4. CÁLCULO DO IQS" sheetId="5" r:id="rId5"/>
    <sheet name="5. CÁLCULO DA PARTE IGUALITÁRIA" sheetId="6" r:id="rId6"/>
    <sheet name="6. CÁLCULO DO CQSoc" sheetId="7" r:id="rId7"/>
  </sheets>
  <definedNames>
    <definedName name="Excel_BuiltIn__FilterDatabase_4">#REF!</definedName>
    <definedName name="Excel_BuiltIn__FilterDatabase_4_1">#REF!</definedName>
    <definedName name="Excel_BuiltIn__FilterDatabase_9">#REF!</definedName>
    <definedName name="Excel_BuiltIn_Print_Titles_2_1">#REF!</definedName>
    <definedName name="Excel_BuiltIn_Print_Titles_7_1">#REF!</definedName>
    <definedName name="iv">#REF!</definedName>
  </definedNames>
  <calcPr calcId="181029"/>
  <extLst>
    <ext uri="GoogleSheetsCustomDataVersion2">
      <go:sheetsCustomData xmlns:go="http://customooxmlschemas.google.com/" r:id="rId11" roundtripDataChecksum="w+CeS9yrpmWBQ742zYBnmcaYSsONbpBNPCWMPU/ZidM="/>
    </ext>
  </extLst>
</workbook>
</file>

<file path=xl/calcChain.xml><?xml version="1.0" encoding="utf-8"?>
<calcChain xmlns="http://schemas.openxmlformats.org/spreadsheetml/2006/main">
  <c r="G80" i="7" l="1"/>
  <c r="F80" i="7"/>
  <c r="F79" i="7"/>
  <c r="H79" i="7" s="1"/>
  <c r="I79" i="7" s="1"/>
  <c r="H78" i="7"/>
  <c r="I78" i="7" s="1"/>
  <c r="F78" i="7"/>
  <c r="F77" i="7"/>
  <c r="H77" i="7" s="1"/>
  <c r="I77" i="7" s="1"/>
  <c r="F76" i="7"/>
  <c r="H76" i="7" s="1"/>
  <c r="I76" i="7" s="1"/>
  <c r="F75" i="7"/>
  <c r="H75" i="7" s="1"/>
  <c r="I75" i="7" s="1"/>
  <c r="L74" i="7"/>
  <c r="M74" i="7" s="1"/>
  <c r="N74" i="7" s="1"/>
  <c r="J74" i="7"/>
  <c r="F74" i="7"/>
  <c r="H74" i="7" s="1"/>
  <c r="I74" i="7" s="1"/>
  <c r="K74" i="7" s="1"/>
  <c r="H73" i="7"/>
  <c r="I73" i="7" s="1"/>
  <c r="F73" i="7"/>
  <c r="H72" i="7"/>
  <c r="I72" i="7" s="1"/>
  <c r="F72" i="7"/>
  <c r="H71" i="7"/>
  <c r="I71" i="7" s="1"/>
  <c r="F71" i="7"/>
  <c r="H70" i="7"/>
  <c r="I70" i="7" s="1"/>
  <c r="F70" i="7"/>
  <c r="F69" i="7"/>
  <c r="H69" i="7" s="1"/>
  <c r="I69" i="7" s="1"/>
  <c r="F68" i="7"/>
  <c r="H68" i="7" s="1"/>
  <c r="I68" i="7" s="1"/>
  <c r="F67" i="7"/>
  <c r="H67" i="7" s="1"/>
  <c r="I67" i="7" s="1"/>
  <c r="F66" i="7"/>
  <c r="H66" i="7" s="1"/>
  <c r="I66" i="7" s="1"/>
  <c r="K66" i="7" s="1"/>
  <c r="K65" i="7"/>
  <c r="J65" i="7"/>
  <c r="H65" i="7"/>
  <c r="I65" i="7" s="1"/>
  <c r="F65" i="7"/>
  <c r="H64" i="7"/>
  <c r="I64" i="7" s="1"/>
  <c r="F64" i="7"/>
  <c r="H63" i="7"/>
  <c r="I63" i="7" s="1"/>
  <c r="F63" i="7"/>
  <c r="H62" i="7"/>
  <c r="I62" i="7" s="1"/>
  <c r="F62" i="7"/>
  <c r="F61" i="7"/>
  <c r="H61" i="7" s="1"/>
  <c r="I61" i="7" s="1"/>
  <c r="F60" i="7"/>
  <c r="H60" i="7" s="1"/>
  <c r="I60" i="7" s="1"/>
  <c r="F59" i="7"/>
  <c r="H59" i="7" s="1"/>
  <c r="I59" i="7" s="1"/>
  <c r="F58" i="7"/>
  <c r="H58" i="7" s="1"/>
  <c r="I58" i="7" s="1"/>
  <c r="K58" i="7" s="1"/>
  <c r="J57" i="7"/>
  <c r="H57" i="7"/>
  <c r="I57" i="7" s="1"/>
  <c r="F57" i="7"/>
  <c r="H56" i="7"/>
  <c r="I56" i="7" s="1"/>
  <c r="F56" i="7"/>
  <c r="F55" i="7"/>
  <c r="H55" i="7" s="1"/>
  <c r="I55" i="7" s="1"/>
  <c r="H54" i="7"/>
  <c r="I54" i="7" s="1"/>
  <c r="F54" i="7"/>
  <c r="F53" i="7"/>
  <c r="H53" i="7" s="1"/>
  <c r="I53" i="7" s="1"/>
  <c r="F52" i="7"/>
  <c r="H52" i="7" s="1"/>
  <c r="I52" i="7" s="1"/>
  <c r="F51" i="7"/>
  <c r="H51" i="7" s="1"/>
  <c r="I51" i="7" s="1"/>
  <c r="F50" i="7"/>
  <c r="H50" i="7" s="1"/>
  <c r="I50" i="7" s="1"/>
  <c r="H49" i="7"/>
  <c r="I49" i="7" s="1"/>
  <c r="K49" i="7" s="1"/>
  <c r="F49" i="7"/>
  <c r="H48" i="7"/>
  <c r="I48" i="7" s="1"/>
  <c r="F48" i="7"/>
  <c r="F47" i="7"/>
  <c r="H47" i="7" s="1"/>
  <c r="I47" i="7" s="1"/>
  <c r="H46" i="7"/>
  <c r="I46" i="7" s="1"/>
  <c r="F46" i="7"/>
  <c r="F45" i="7"/>
  <c r="H45" i="7" s="1"/>
  <c r="I45" i="7" s="1"/>
  <c r="F44" i="7"/>
  <c r="H44" i="7" s="1"/>
  <c r="I44" i="7" s="1"/>
  <c r="F43" i="7"/>
  <c r="H43" i="7" s="1"/>
  <c r="I43" i="7" s="1"/>
  <c r="F42" i="7"/>
  <c r="H42" i="7" s="1"/>
  <c r="I42" i="7" s="1"/>
  <c r="H41" i="7"/>
  <c r="I41" i="7" s="1"/>
  <c r="F41" i="7"/>
  <c r="H40" i="7"/>
  <c r="I40" i="7" s="1"/>
  <c r="F40" i="7"/>
  <c r="F39" i="7"/>
  <c r="H39" i="7" s="1"/>
  <c r="I39" i="7" s="1"/>
  <c r="H38" i="7"/>
  <c r="I38" i="7" s="1"/>
  <c r="F38" i="7"/>
  <c r="F37" i="7"/>
  <c r="H37" i="7" s="1"/>
  <c r="I37" i="7" s="1"/>
  <c r="F36" i="7"/>
  <c r="H36" i="7" s="1"/>
  <c r="I36" i="7" s="1"/>
  <c r="F35" i="7"/>
  <c r="H35" i="7" s="1"/>
  <c r="I35" i="7" s="1"/>
  <c r="F34" i="7"/>
  <c r="H34" i="7" s="1"/>
  <c r="I34" i="7" s="1"/>
  <c r="K34" i="7" s="1"/>
  <c r="H33" i="7"/>
  <c r="I33" i="7" s="1"/>
  <c r="K33" i="7" s="1"/>
  <c r="F33" i="7"/>
  <c r="J32" i="7"/>
  <c r="I32" i="7"/>
  <c r="K32" i="7" s="1"/>
  <c r="H32" i="7"/>
  <c r="F32" i="7"/>
  <c r="H31" i="7"/>
  <c r="I31" i="7" s="1"/>
  <c r="F31" i="7"/>
  <c r="H30" i="7"/>
  <c r="I30" i="7" s="1"/>
  <c r="F30" i="7"/>
  <c r="F29" i="7"/>
  <c r="H29" i="7" s="1"/>
  <c r="I29" i="7" s="1"/>
  <c r="F28" i="7"/>
  <c r="H28" i="7" s="1"/>
  <c r="I28" i="7" s="1"/>
  <c r="F27" i="7"/>
  <c r="H27" i="7" s="1"/>
  <c r="I27" i="7" s="1"/>
  <c r="J26" i="7"/>
  <c r="L26" i="7" s="1"/>
  <c r="M26" i="7" s="1"/>
  <c r="N26" i="7" s="1"/>
  <c r="F26" i="7"/>
  <c r="H26" i="7" s="1"/>
  <c r="I26" i="7" s="1"/>
  <c r="K26" i="7" s="1"/>
  <c r="K25" i="7"/>
  <c r="J25" i="7"/>
  <c r="L25" i="7" s="1"/>
  <c r="M25" i="7" s="1"/>
  <c r="N25" i="7" s="1"/>
  <c r="H25" i="7"/>
  <c r="I25" i="7" s="1"/>
  <c r="F25" i="7"/>
  <c r="J24" i="7"/>
  <c r="I24" i="7"/>
  <c r="K24" i="7" s="1"/>
  <c r="H24" i="7"/>
  <c r="F24" i="7"/>
  <c r="F23" i="7"/>
  <c r="H23" i="7" s="1"/>
  <c r="I23" i="7" s="1"/>
  <c r="H22" i="7"/>
  <c r="I22" i="7" s="1"/>
  <c r="F22" i="7"/>
  <c r="F21" i="7"/>
  <c r="H21" i="7" s="1"/>
  <c r="I21" i="7" s="1"/>
  <c r="F20" i="7"/>
  <c r="H20" i="7" s="1"/>
  <c r="I20" i="7" s="1"/>
  <c r="F19" i="7"/>
  <c r="H19" i="7" s="1"/>
  <c r="I19" i="7" s="1"/>
  <c r="J18" i="7"/>
  <c r="F18" i="7"/>
  <c r="H18" i="7" s="1"/>
  <c r="I18" i="7" s="1"/>
  <c r="K18" i="7" s="1"/>
  <c r="H17" i="7"/>
  <c r="I17" i="7" s="1"/>
  <c r="K17" i="7" s="1"/>
  <c r="F17" i="7"/>
  <c r="H16" i="7"/>
  <c r="I16" i="7" s="1"/>
  <c r="K16" i="7" s="1"/>
  <c r="F16" i="7"/>
  <c r="F15" i="7"/>
  <c r="H15" i="7" s="1"/>
  <c r="I15" i="7" s="1"/>
  <c r="H14" i="7"/>
  <c r="I14" i="7" s="1"/>
  <c r="F14" i="7"/>
  <c r="F13" i="7"/>
  <c r="H13" i="7" s="1"/>
  <c r="I13" i="7" s="1"/>
  <c r="F12" i="7"/>
  <c r="H12" i="7" s="1"/>
  <c r="I12" i="7" s="1"/>
  <c r="F11" i="7"/>
  <c r="H11" i="7" s="1"/>
  <c r="I11" i="7" s="1"/>
  <c r="F10" i="7"/>
  <c r="H10" i="7" s="1"/>
  <c r="I10" i="7" s="1"/>
  <c r="H9" i="7"/>
  <c r="I9" i="7" s="1"/>
  <c r="K9" i="7" s="1"/>
  <c r="F9" i="7"/>
  <c r="H8" i="7"/>
  <c r="I8" i="7" s="1"/>
  <c r="F8" i="7"/>
  <c r="J7" i="7"/>
  <c r="H7" i="7"/>
  <c r="I7" i="7" s="1"/>
  <c r="F7" i="7"/>
  <c r="H6" i="7"/>
  <c r="I6" i="7" s="1"/>
  <c r="F6" i="7"/>
  <c r="F5" i="7"/>
  <c r="H5" i="7" s="1"/>
  <c r="D80" i="6"/>
  <c r="C80" i="6"/>
  <c r="D79" i="6"/>
  <c r="C79" i="6"/>
  <c r="D78" i="6"/>
  <c r="C78" i="6"/>
  <c r="D77" i="6"/>
  <c r="C77" i="6"/>
  <c r="C76" i="6"/>
  <c r="D76" i="6" s="1"/>
  <c r="C75" i="6"/>
  <c r="D75" i="6" s="1"/>
  <c r="C74" i="6"/>
  <c r="D74" i="6" s="1"/>
  <c r="C73" i="6"/>
  <c r="D73" i="6" s="1"/>
  <c r="D72" i="6"/>
  <c r="C72" i="6"/>
  <c r="C71" i="6"/>
  <c r="D71" i="6" s="1"/>
  <c r="D70" i="6"/>
  <c r="C70" i="6"/>
  <c r="D69" i="6"/>
  <c r="C69" i="6"/>
  <c r="C68" i="6"/>
  <c r="D68" i="6" s="1"/>
  <c r="C67" i="6"/>
  <c r="D67" i="6" s="1"/>
  <c r="C66" i="6"/>
  <c r="D66" i="6" s="1"/>
  <c r="C65" i="6"/>
  <c r="D65" i="6" s="1"/>
  <c r="C64" i="6"/>
  <c r="D64" i="6" s="1"/>
  <c r="C63" i="6"/>
  <c r="D63" i="6" s="1"/>
  <c r="D62" i="6"/>
  <c r="C62" i="6"/>
  <c r="D61" i="6"/>
  <c r="C61" i="6"/>
  <c r="C60" i="6"/>
  <c r="D60" i="6" s="1"/>
  <c r="C59" i="6"/>
  <c r="D59" i="6" s="1"/>
  <c r="C58" i="6"/>
  <c r="D58" i="6" s="1"/>
  <c r="C57" i="6"/>
  <c r="D57" i="6" s="1"/>
  <c r="D56" i="6"/>
  <c r="C56" i="6"/>
  <c r="C55" i="6"/>
  <c r="D55" i="6" s="1"/>
  <c r="D54" i="6"/>
  <c r="C54" i="6"/>
  <c r="D53" i="6"/>
  <c r="C53" i="6"/>
  <c r="C52" i="6"/>
  <c r="D52" i="6" s="1"/>
  <c r="C51" i="6"/>
  <c r="D51" i="6" s="1"/>
  <c r="C50" i="6"/>
  <c r="D50" i="6" s="1"/>
  <c r="C49" i="6"/>
  <c r="D49" i="6" s="1"/>
  <c r="C48" i="6"/>
  <c r="D48" i="6" s="1"/>
  <c r="D47" i="6"/>
  <c r="C47" i="6"/>
  <c r="D46" i="6"/>
  <c r="C46" i="6"/>
  <c r="D45" i="6"/>
  <c r="C45" i="6"/>
  <c r="C44" i="6"/>
  <c r="D44" i="6" s="1"/>
  <c r="C43" i="6"/>
  <c r="D43" i="6" s="1"/>
  <c r="C42" i="6"/>
  <c r="D42" i="6" s="1"/>
  <c r="C41" i="6"/>
  <c r="D41" i="6" s="1"/>
  <c r="C40" i="6"/>
  <c r="D40" i="6" s="1"/>
  <c r="C39" i="6"/>
  <c r="D39" i="6" s="1"/>
  <c r="D38" i="6"/>
  <c r="C38" i="6"/>
  <c r="D37" i="6"/>
  <c r="C37" i="6"/>
  <c r="C36" i="6"/>
  <c r="D36" i="6" s="1"/>
  <c r="C35" i="6"/>
  <c r="D35" i="6" s="1"/>
  <c r="C34" i="6"/>
  <c r="D34" i="6" s="1"/>
  <c r="C33" i="6"/>
  <c r="D33" i="6" s="1"/>
  <c r="C32" i="6"/>
  <c r="D32" i="6" s="1"/>
  <c r="C31" i="6"/>
  <c r="D31" i="6" s="1"/>
  <c r="D30" i="6"/>
  <c r="C30" i="6"/>
  <c r="D29" i="6"/>
  <c r="C29" i="6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D22" i="6"/>
  <c r="C22" i="6"/>
  <c r="D21" i="6"/>
  <c r="C21" i="6"/>
  <c r="C20" i="6"/>
  <c r="D20" i="6" s="1"/>
  <c r="C19" i="6"/>
  <c r="D19" i="6" s="1"/>
  <c r="C18" i="6"/>
  <c r="D18" i="6" s="1"/>
  <c r="C17" i="6"/>
  <c r="D17" i="6" s="1"/>
  <c r="C16" i="6"/>
  <c r="D16" i="6" s="1"/>
  <c r="D15" i="6"/>
  <c r="C15" i="6"/>
  <c r="D14" i="6"/>
  <c r="C14" i="6"/>
  <c r="D13" i="6"/>
  <c r="C13" i="6"/>
  <c r="C12" i="6"/>
  <c r="D12" i="6" s="1"/>
  <c r="C11" i="6"/>
  <c r="D11" i="6" s="1"/>
  <c r="C10" i="6"/>
  <c r="D10" i="6" s="1"/>
  <c r="C9" i="6"/>
  <c r="D9" i="6" s="1"/>
  <c r="C8" i="6"/>
  <c r="D8" i="6" s="1"/>
  <c r="C7" i="6"/>
  <c r="D7" i="6" s="1"/>
  <c r="D6" i="6"/>
  <c r="C6" i="6"/>
  <c r="Q77" i="5"/>
  <c r="O77" i="5"/>
  <c r="G77" i="5"/>
  <c r="F77" i="5"/>
  <c r="Q76" i="5"/>
  <c r="O76" i="5"/>
  <c r="G76" i="5"/>
  <c r="F76" i="5"/>
  <c r="Q75" i="5"/>
  <c r="O75" i="5"/>
  <c r="G75" i="5"/>
  <c r="F75" i="5"/>
  <c r="H75" i="5" s="1"/>
  <c r="Q74" i="5"/>
  <c r="O74" i="5"/>
  <c r="G74" i="5"/>
  <c r="F74" i="5"/>
  <c r="Q73" i="5"/>
  <c r="O73" i="5"/>
  <c r="G73" i="5"/>
  <c r="F73" i="5"/>
  <c r="Q72" i="5"/>
  <c r="O72" i="5"/>
  <c r="G72" i="5"/>
  <c r="F72" i="5"/>
  <c r="Q71" i="5"/>
  <c r="O71" i="5"/>
  <c r="G71" i="5"/>
  <c r="H71" i="5" s="1"/>
  <c r="F71" i="5"/>
  <c r="Q70" i="5"/>
  <c r="O70" i="5"/>
  <c r="H70" i="5"/>
  <c r="G70" i="5"/>
  <c r="F70" i="5"/>
  <c r="Q69" i="5"/>
  <c r="O69" i="5"/>
  <c r="G69" i="5"/>
  <c r="F69" i="5"/>
  <c r="Q68" i="5"/>
  <c r="O68" i="5"/>
  <c r="G68" i="5"/>
  <c r="F68" i="5"/>
  <c r="H68" i="5" s="1"/>
  <c r="Q67" i="5"/>
  <c r="O67" i="5"/>
  <c r="G67" i="5"/>
  <c r="F67" i="5"/>
  <c r="H67" i="5" s="1"/>
  <c r="Q66" i="5"/>
  <c r="O66" i="5"/>
  <c r="H66" i="5"/>
  <c r="G66" i="5"/>
  <c r="F66" i="5"/>
  <c r="Q65" i="5"/>
  <c r="O65" i="5"/>
  <c r="G65" i="5"/>
  <c r="F65" i="5"/>
  <c r="H65" i="5" s="1"/>
  <c r="Q64" i="5"/>
  <c r="O64" i="5"/>
  <c r="H64" i="5"/>
  <c r="G64" i="5"/>
  <c r="F64" i="5"/>
  <c r="Q63" i="5"/>
  <c r="O63" i="5"/>
  <c r="H63" i="5"/>
  <c r="G63" i="5"/>
  <c r="F63" i="5"/>
  <c r="Q62" i="5"/>
  <c r="O62" i="5"/>
  <c r="H62" i="5"/>
  <c r="G62" i="5"/>
  <c r="F62" i="5"/>
  <c r="Q61" i="5"/>
  <c r="O61" i="5"/>
  <c r="G61" i="5"/>
  <c r="F61" i="5"/>
  <c r="Q60" i="5"/>
  <c r="O60" i="5"/>
  <c r="H60" i="5"/>
  <c r="G60" i="5"/>
  <c r="F60" i="5"/>
  <c r="Q59" i="5"/>
  <c r="O59" i="5"/>
  <c r="G59" i="5"/>
  <c r="H59" i="5" s="1"/>
  <c r="F59" i="5"/>
  <c r="Q58" i="5"/>
  <c r="O58" i="5"/>
  <c r="G58" i="5"/>
  <c r="F58" i="5"/>
  <c r="H58" i="5" s="1"/>
  <c r="Q57" i="5"/>
  <c r="O57" i="5"/>
  <c r="H57" i="5"/>
  <c r="G57" i="5"/>
  <c r="J57" i="5" s="1"/>
  <c r="F57" i="5"/>
  <c r="Q56" i="5"/>
  <c r="O56" i="5"/>
  <c r="G56" i="5"/>
  <c r="F56" i="5"/>
  <c r="H56" i="5" s="1"/>
  <c r="Q55" i="5"/>
  <c r="O55" i="5"/>
  <c r="G55" i="5"/>
  <c r="H55" i="5" s="1"/>
  <c r="F55" i="5"/>
  <c r="Q54" i="5"/>
  <c r="O54" i="5"/>
  <c r="G54" i="5"/>
  <c r="H54" i="5" s="1"/>
  <c r="F54" i="5"/>
  <c r="Q53" i="5"/>
  <c r="O53" i="5"/>
  <c r="G53" i="5"/>
  <c r="F53" i="5"/>
  <c r="H53" i="5" s="1"/>
  <c r="Q52" i="5"/>
  <c r="O52" i="5"/>
  <c r="G52" i="5"/>
  <c r="H52" i="5" s="1"/>
  <c r="F52" i="5"/>
  <c r="Q51" i="5"/>
  <c r="O51" i="5"/>
  <c r="G51" i="5"/>
  <c r="F51" i="5"/>
  <c r="Q50" i="5"/>
  <c r="O50" i="5"/>
  <c r="G50" i="5"/>
  <c r="F50" i="5"/>
  <c r="H50" i="5" s="1"/>
  <c r="Q49" i="5"/>
  <c r="O49" i="5"/>
  <c r="G49" i="5"/>
  <c r="H49" i="5" s="1"/>
  <c r="F49" i="5"/>
  <c r="Q48" i="5"/>
  <c r="O48" i="5"/>
  <c r="G48" i="5"/>
  <c r="F48" i="5"/>
  <c r="H48" i="5" s="1"/>
  <c r="Q47" i="5"/>
  <c r="O47" i="5"/>
  <c r="H47" i="5"/>
  <c r="G47" i="5"/>
  <c r="F47" i="5"/>
  <c r="Q46" i="5"/>
  <c r="O46" i="5"/>
  <c r="H46" i="5"/>
  <c r="G46" i="5"/>
  <c r="F46" i="5"/>
  <c r="Q45" i="5"/>
  <c r="P45" i="5"/>
  <c r="O45" i="5"/>
  <c r="G45" i="5"/>
  <c r="F45" i="5"/>
  <c r="Q44" i="5"/>
  <c r="O44" i="5"/>
  <c r="G44" i="5"/>
  <c r="F44" i="5"/>
  <c r="H44" i="5" s="1"/>
  <c r="Q43" i="5"/>
  <c r="O43" i="5"/>
  <c r="G43" i="5"/>
  <c r="H43" i="5" s="1"/>
  <c r="F43" i="5"/>
  <c r="Q42" i="5"/>
  <c r="O42" i="5"/>
  <c r="G42" i="5"/>
  <c r="F42" i="5"/>
  <c r="H42" i="5" s="1"/>
  <c r="Q41" i="5"/>
  <c r="O41" i="5"/>
  <c r="G41" i="5"/>
  <c r="H41" i="5" s="1"/>
  <c r="F41" i="5"/>
  <c r="Q40" i="5"/>
  <c r="O40" i="5"/>
  <c r="G40" i="5"/>
  <c r="F40" i="5"/>
  <c r="H40" i="5" s="1"/>
  <c r="Q39" i="5"/>
  <c r="O39" i="5"/>
  <c r="H39" i="5"/>
  <c r="G39" i="5"/>
  <c r="F39" i="5"/>
  <c r="Q38" i="5"/>
  <c r="O38" i="5"/>
  <c r="G38" i="5"/>
  <c r="F38" i="5"/>
  <c r="Q37" i="5"/>
  <c r="O37" i="5"/>
  <c r="G37" i="5"/>
  <c r="F37" i="5"/>
  <c r="H37" i="5" s="1"/>
  <c r="Q36" i="5"/>
  <c r="O36" i="5"/>
  <c r="G36" i="5"/>
  <c r="F36" i="5"/>
  <c r="Q35" i="5"/>
  <c r="O35" i="5"/>
  <c r="G35" i="5"/>
  <c r="F35" i="5"/>
  <c r="Q34" i="5"/>
  <c r="O34" i="5"/>
  <c r="G34" i="5"/>
  <c r="F34" i="5"/>
  <c r="H34" i="5" s="1"/>
  <c r="Q33" i="5"/>
  <c r="O33" i="5"/>
  <c r="G33" i="5"/>
  <c r="H33" i="5" s="1"/>
  <c r="F33" i="5"/>
  <c r="Q32" i="5"/>
  <c r="O32" i="5"/>
  <c r="G32" i="5"/>
  <c r="F32" i="5"/>
  <c r="H32" i="5" s="1"/>
  <c r="Q31" i="5"/>
  <c r="O31" i="5"/>
  <c r="H31" i="5"/>
  <c r="G31" i="5"/>
  <c r="F31" i="5"/>
  <c r="Q30" i="5"/>
  <c r="O30" i="5"/>
  <c r="G30" i="5"/>
  <c r="F30" i="5"/>
  <c r="H30" i="5" s="1"/>
  <c r="Q29" i="5"/>
  <c r="O29" i="5"/>
  <c r="G29" i="5"/>
  <c r="F29" i="5"/>
  <c r="Q28" i="5"/>
  <c r="O28" i="5"/>
  <c r="G28" i="5"/>
  <c r="F28" i="5"/>
  <c r="H28" i="5" s="1"/>
  <c r="Q27" i="5"/>
  <c r="O27" i="5"/>
  <c r="G27" i="5"/>
  <c r="H27" i="5" s="1"/>
  <c r="F27" i="5"/>
  <c r="Q26" i="5"/>
  <c r="O26" i="5"/>
  <c r="H26" i="5"/>
  <c r="G26" i="5"/>
  <c r="F26" i="5"/>
  <c r="Q25" i="5"/>
  <c r="O25" i="5"/>
  <c r="G25" i="5"/>
  <c r="H25" i="5" s="1"/>
  <c r="F25" i="5"/>
  <c r="Q24" i="5"/>
  <c r="O24" i="5"/>
  <c r="G24" i="5"/>
  <c r="F24" i="5"/>
  <c r="Q23" i="5"/>
  <c r="O23" i="5"/>
  <c r="G23" i="5"/>
  <c r="F23" i="5"/>
  <c r="Q22" i="5"/>
  <c r="O22" i="5"/>
  <c r="G22" i="5"/>
  <c r="H22" i="5" s="1"/>
  <c r="F22" i="5"/>
  <c r="Q21" i="5"/>
  <c r="O21" i="5"/>
  <c r="H21" i="5"/>
  <c r="G21" i="5"/>
  <c r="F21" i="5"/>
  <c r="Q20" i="5"/>
  <c r="O20" i="5"/>
  <c r="H20" i="5"/>
  <c r="G20" i="5"/>
  <c r="F20" i="5"/>
  <c r="Q19" i="5"/>
  <c r="O19" i="5"/>
  <c r="G19" i="5"/>
  <c r="F19" i="5"/>
  <c r="Q18" i="5"/>
  <c r="O18" i="5"/>
  <c r="P18" i="5" s="1"/>
  <c r="G18" i="5"/>
  <c r="F18" i="5"/>
  <c r="H18" i="5" s="1"/>
  <c r="Q17" i="5"/>
  <c r="O17" i="5"/>
  <c r="G17" i="5"/>
  <c r="H17" i="5" s="1"/>
  <c r="F17" i="5"/>
  <c r="Q16" i="5"/>
  <c r="O16" i="5"/>
  <c r="G16" i="5"/>
  <c r="F16" i="5"/>
  <c r="H16" i="5" s="1"/>
  <c r="Q15" i="5"/>
  <c r="O15" i="5"/>
  <c r="G15" i="5"/>
  <c r="F15" i="5"/>
  <c r="Q14" i="5"/>
  <c r="O14" i="5"/>
  <c r="P8" i="5" s="1"/>
  <c r="H14" i="5"/>
  <c r="G14" i="5"/>
  <c r="F14" i="5"/>
  <c r="Q13" i="5"/>
  <c r="O13" i="5"/>
  <c r="G13" i="5"/>
  <c r="F13" i="5"/>
  <c r="Q12" i="5"/>
  <c r="O12" i="5"/>
  <c r="G12" i="5"/>
  <c r="F12" i="5"/>
  <c r="H12" i="5" s="1"/>
  <c r="Q11" i="5"/>
  <c r="O11" i="5"/>
  <c r="G11" i="5"/>
  <c r="H11" i="5" s="1"/>
  <c r="F11" i="5"/>
  <c r="Q10" i="5"/>
  <c r="O10" i="5"/>
  <c r="H10" i="5"/>
  <c r="G10" i="5"/>
  <c r="F10" i="5"/>
  <c r="Q9" i="5"/>
  <c r="O9" i="5"/>
  <c r="H9" i="5"/>
  <c r="G9" i="5"/>
  <c r="F9" i="5"/>
  <c r="Q8" i="5"/>
  <c r="O8" i="5"/>
  <c r="G8" i="5"/>
  <c r="H8" i="5" s="1"/>
  <c r="F8" i="5"/>
  <c r="Q7" i="5"/>
  <c r="O7" i="5"/>
  <c r="H7" i="5"/>
  <c r="G7" i="5"/>
  <c r="F7" i="5"/>
  <c r="Q6" i="5"/>
  <c r="O6" i="5"/>
  <c r="G6" i="5"/>
  <c r="F6" i="5"/>
  <c r="H6" i="5" s="1"/>
  <c r="Q5" i="5"/>
  <c r="P5" i="5"/>
  <c r="O5" i="5"/>
  <c r="J5" i="5"/>
  <c r="G5" i="5"/>
  <c r="F5" i="5"/>
  <c r="H5" i="5" s="1"/>
  <c r="Q4" i="5"/>
  <c r="O4" i="5"/>
  <c r="P26" i="5" s="1"/>
  <c r="J4" i="5"/>
  <c r="G4" i="5"/>
  <c r="H4" i="5" s="1"/>
  <c r="F4" i="5"/>
  <c r="Q3" i="5"/>
  <c r="P3" i="5"/>
  <c r="O3" i="5"/>
  <c r="P56" i="5" s="1"/>
  <c r="G3" i="5"/>
  <c r="J52" i="5" s="1"/>
  <c r="F3" i="5"/>
  <c r="F77" i="4"/>
  <c r="F76" i="4"/>
  <c r="F75" i="4"/>
  <c r="F74" i="4"/>
  <c r="F73" i="4"/>
  <c r="F72" i="4"/>
  <c r="F71" i="4"/>
  <c r="F70" i="4"/>
  <c r="F69" i="4"/>
  <c r="F68" i="4"/>
  <c r="F67" i="4"/>
  <c r="G67" i="4" s="1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AZ80" i="3"/>
  <c r="BA80" i="3" s="1"/>
  <c r="AW80" i="3"/>
  <c r="AX80" i="3" s="1"/>
  <c r="AQ80" i="3"/>
  <c r="AP80" i="3"/>
  <c r="AM80" i="3"/>
  <c r="AN80" i="3" s="1"/>
  <c r="AH80" i="3"/>
  <c r="AG80" i="3"/>
  <c r="AD80" i="3"/>
  <c r="AE80" i="3" s="1"/>
  <c r="AZ79" i="3"/>
  <c r="BA79" i="3" s="1"/>
  <c r="AW79" i="3"/>
  <c r="AX79" i="3" s="1"/>
  <c r="AS79" i="3"/>
  <c r="AQ79" i="3"/>
  <c r="AP79" i="3"/>
  <c r="AM79" i="3"/>
  <c r="AN79" i="3" s="1"/>
  <c r="AH79" i="3"/>
  <c r="AJ79" i="3" s="1"/>
  <c r="AG79" i="3"/>
  <c r="AE79" i="3"/>
  <c r="AD79" i="3"/>
  <c r="AZ78" i="3"/>
  <c r="BA78" i="3" s="1"/>
  <c r="AW78" i="3"/>
  <c r="AX78" i="3" s="1"/>
  <c r="AP78" i="3"/>
  <c r="AQ78" i="3" s="1"/>
  <c r="AS78" i="3" s="1"/>
  <c r="AM78" i="3"/>
  <c r="AN78" i="3" s="1"/>
  <c r="AH78" i="3"/>
  <c r="AG78" i="3"/>
  <c r="AD78" i="3"/>
  <c r="AE78" i="3" s="1"/>
  <c r="AZ77" i="3"/>
  <c r="BA77" i="3" s="1"/>
  <c r="AW77" i="3"/>
  <c r="AX77" i="3" s="1"/>
  <c r="AP77" i="3"/>
  <c r="AQ77" i="3" s="1"/>
  <c r="AM77" i="3"/>
  <c r="AN77" i="3" s="1"/>
  <c r="AG77" i="3"/>
  <c r="AH77" i="3" s="1"/>
  <c r="AE77" i="3"/>
  <c r="AD77" i="3"/>
  <c r="AZ76" i="3"/>
  <c r="BA76" i="3" s="1"/>
  <c r="AW76" i="3"/>
  <c r="AX76" i="3" s="1"/>
  <c r="AP76" i="3"/>
  <c r="AQ76" i="3" s="1"/>
  <c r="AM76" i="3"/>
  <c r="AN76" i="3" s="1"/>
  <c r="AG76" i="3"/>
  <c r="AH76" i="3" s="1"/>
  <c r="AD76" i="3"/>
  <c r="AE76" i="3" s="1"/>
  <c r="AZ75" i="3"/>
  <c r="BA75" i="3" s="1"/>
  <c r="AW75" i="3"/>
  <c r="AX75" i="3" s="1"/>
  <c r="AS75" i="3"/>
  <c r="AQ75" i="3"/>
  <c r="AP75" i="3"/>
  <c r="AM75" i="3"/>
  <c r="AN75" i="3" s="1"/>
  <c r="AG75" i="3"/>
  <c r="AH75" i="3" s="1"/>
  <c r="AD75" i="3"/>
  <c r="AE75" i="3" s="1"/>
  <c r="AZ74" i="3"/>
  <c r="BA74" i="3" s="1"/>
  <c r="AX74" i="3"/>
  <c r="AW74" i="3"/>
  <c r="AP74" i="3"/>
  <c r="AQ74" i="3" s="1"/>
  <c r="AM74" i="3"/>
  <c r="AN74" i="3" s="1"/>
  <c r="AG74" i="3"/>
  <c r="AH74" i="3" s="1"/>
  <c r="AD74" i="3"/>
  <c r="AE74" i="3" s="1"/>
  <c r="AZ73" i="3"/>
  <c r="BA73" i="3" s="1"/>
  <c r="AX73" i="3"/>
  <c r="AW73" i="3"/>
  <c r="AP73" i="3"/>
  <c r="AQ73" i="3" s="1"/>
  <c r="AM73" i="3"/>
  <c r="AN73" i="3" s="1"/>
  <c r="AG73" i="3"/>
  <c r="AH73" i="3" s="1"/>
  <c r="AE73" i="3"/>
  <c r="AD73" i="3"/>
  <c r="BA72" i="3"/>
  <c r="AZ72" i="3"/>
  <c r="AX72" i="3"/>
  <c r="AW72" i="3"/>
  <c r="AQ72" i="3"/>
  <c r="AS72" i="3" s="1"/>
  <c r="AP72" i="3"/>
  <c r="AM72" i="3"/>
  <c r="AN72" i="3" s="1"/>
  <c r="AG72" i="3"/>
  <c r="AH72" i="3" s="1"/>
  <c r="AE72" i="3"/>
  <c r="AD72" i="3"/>
  <c r="AZ71" i="3"/>
  <c r="BA71" i="3" s="1"/>
  <c r="AW71" i="3"/>
  <c r="AX71" i="3" s="1"/>
  <c r="AP71" i="3"/>
  <c r="AQ71" i="3" s="1"/>
  <c r="AS71" i="3" s="1"/>
  <c r="AM71" i="3"/>
  <c r="AN71" i="3" s="1"/>
  <c r="AH71" i="3"/>
  <c r="AG71" i="3"/>
  <c r="AE71" i="3"/>
  <c r="AD71" i="3"/>
  <c r="AZ70" i="3"/>
  <c r="BA70" i="3" s="1"/>
  <c r="AX70" i="3"/>
  <c r="AW70" i="3"/>
  <c r="AP70" i="3"/>
  <c r="AQ70" i="3" s="1"/>
  <c r="AS70" i="3" s="1"/>
  <c r="AM70" i="3"/>
  <c r="AN70" i="3" s="1"/>
  <c r="AH70" i="3"/>
  <c r="AG70" i="3"/>
  <c r="AD70" i="3"/>
  <c r="AE70" i="3" s="1"/>
  <c r="AZ69" i="3"/>
  <c r="BA69" i="3" s="1"/>
  <c r="AW69" i="3"/>
  <c r="AX69" i="3" s="1"/>
  <c r="AP69" i="3"/>
  <c r="AQ69" i="3" s="1"/>
  <c r="AM69" i="3"/>
  <c r="AN69" i="3" s="1"/>
  <c r="AG69" i="3"/>
  <c r="AH69" i="3" s="1"/>
  <c r="AD69" i="3"/>
  <c r="AE69" i="3" s="1"/>
  <c r="AZ68" i="3"/>
  <c r="BA68" i="3" s="1"/>
  <c r="AW68" i="3"/>
  <c r="AX68" i="3" s="1"/>
  <c r="AP68" i="3"/>
  <c r="AQ68" i="3" s="1"/>
  <c r="AM68" i="3"/>
  <c r="AN68" i="3" s="1"/>
  <c r="AG68" i="3"/>
  <c r="AH68" i="3" s="1"/>
  <c r="AE68" i="3"/>
  <c r="AD68" i="3"/>
  <c r="AZ67" i="3"/>
  <c r="BA67" i="3" s="1"/>
  <c r="AW67" i="3"/>
  <c r="AX67" i="3" s="1"/>
  <c r="AQ67" i="3"/>
  <c r="AP67" i="3"/>
  <c r="AM67" i="3"/>
  <c r="AN67" i="3" s="1"/>
  <c r="AG67" i="3"/>
  <c r="AH67" i="3" s="1"/>
  <c r="AJ67" i="3" s="1"/>
  <c r="AE67" i="3"/>
  <c r="AD67" i="3"/>
  <c r="AZ66" i="3"/>
  <c r="BA66" i="3" s="1"/>
  <c r="AX66" i="3"/>
  <c r="AW66" i="3"/>
  <c r="AQ66" i="3"/>
  <c r="AS66" i="3" s="1"/>
  <c r="AP66" i="3"/>
  <c r="AM66" i="3"/>
  <c r="AN66" i="3" s="1"/>
  <c r="AG66" i="3"/>
  <c r="AH66" i="3" s="1"/>
  <c r="AD66" i="3"/>
  <c r="AE66" i="3" s="1"/>
  <c r="BA65" i="3"/>
  <c r="AZ65" i="3"/>
  <c r="AX65" i="3"/>
  <c r="AW65" i="3"/>
  <c r="AP65" i="3"/>
  <c r="AQ65" i="3" s="1"/>
  <c r="AM65" i="3"/>
  <c r="AN65" i="3" s="1"/>
  <c r="AG65" i="3"/>
  <c r="AH65" i="3" s="1"/>
  <c r="AE65" i="3"/>
  <c r="AD65" i="3"/>
  <c r="BA64" i="3"/>
  <c r="AZ64" i="3"/>
  <c r="AX64" i="3"/>
  <c r="AW64" i="3"/>
  <c r="AQ64" i="3"/>
  <c r="AP64" i="3"/>
  <c r="AM64" i="3"/>
  <c r="AN64" i="3" s="1"/>
  <c r="AJ64" i="3"/>
  <c r="AH64" i="3"/>
  <c r="AG64" i="3"/>
  <c r="AE64" i="3"/>
  <c r="AD64" i="3"/>
  <c r="AZ63" i="3"/>
  <c r="BA63" i="3" s="1"/>
  <c r="AW63" i="3"/>
  <c r="AX63" i="3" s="1"/>
  <c r="AP63" i="3"/>
  <c r="AQ63" i="3" s="1"/>
  <c r="AM63" i="3"/>
  <c r="AN63" i="3" s="1"/>
  <c r="AJ63" i="3"/>
  <c r="AH63" i="3"/>
  <c r="AG63" i="3"/>
  <c r="AE63" i="3"/>
  <c r="AD63" i="3"/>
  <c r="AZ62" i="3"/>
  <c r="BA62" i="3" s="1"/>
  <c r="AW62" i="3"/>
  <c r="AX62" i="3" s="1"/>
  <c r="AS62" i="3"/>
  <c r="AP62" i="3"/>
  <c r="AQ62" i="3" s="1"/>
  <c r="AM62" i="3"/>
  <c r="AN62" i="3" s="1"/>
  <c r="AG62" i="3"/>
  <c r="AH62" i="3" s="1"/>
  <c r="AE62" i="3"/>
  <c r="AD62" i="3"/>
  <c r="BA61" i="3"/>
  <c r="AZ61" i="3"/>
  <c r="AW61" i="3"/>
  <c r="AX61" i="3" s="1"/>
  <c r="AS61" i="3"/>
  <c r="AP61" i="3"/>
  <c r="AQ61" i="3" s="1"/>
  <c r="AM61" i="3"/>
  <c r="AN61" i="3" s="1"/>
  <c r="AG61" i="3"/>
  <c r="AH61" i="3" s="1"/>
  <c r="AD61" i="3"/>
  <c r="AE61" i="3" s="1"/>
  <c r="BA60" i="3"/>
  <c r="AZ60" i="3"/>
  <c r="AX60" i="3"/>
  <c r="AW60" i="3"/>
  <c r="AP60" i="3"/>
  <c r="AQ60" i="3" s="1"/>
  <c r="AM60" i="3"/>
  <c r="AN60" i="3" s="1"/>
  <c r="AG60" i="3"/>
  <c r="AH60" i="3" s="1"/>
  <c r="AD60" i="3"/>
  <c r="AE60" i="3" s="1"/>
  <c r="BA59" i="3"/>
  <c r="AZ59" i="3"/>
  <c r="AX59" i="3"/>
  <c r="AW59" i="3"/>
  <c r="AP59" i="3"/>
  <c r="AQ59" i="3" s="1"/>
  <c r="AM59" i="3"/>
  <c r="AN59" i="3" s="1"/>
  <c r="AH59" i="3"/>
  <c r="AG59" i="3"/>
  <c r="AD59" i="3"/>
  <c r="AE59" i="3" s="1"/>
  <c r="AZ58" i="3"/>
  <c r="BA58" i="3" s="1"/>
  <c r="AX58" i="3"/>
  <c r="AW58" i="3"/>
  <c r="AP58" i="3"/>
  <c r="AQ58" i="3" s="1"/>
  <c r="AM58" i="3"/>
  <c r="AN58" i="3" s="1"/>
  <c r="AJ58" i="3"/>
  <c r="AH58" i="3"/>
  <c r="AG58" i="3"/>
  <c r="AD58" i="3"/>
  <c r="AE58" i="3" s="1"/>
  <c r="AZ57" i="3"/>
  <c r="BA57" i="3" s="1"/>
  <c r="AW57" i="3"/>
  <c r="AX57" i="3" s="1"/>
  <c r="AS57" i="3"/>
  <c r="AP57" i="3"/>
  <c r="AQ57" i="3" s="1"/>
  <c r="AM57" i="3"/>
  <c r="AN57" i="3" s="1"/>
  <c r="AG57" i="3"/>
  <c r="AH57" i="3" s="1"/>
  <c r="AD57" i="3"/>
  <c r="AE57" i="3" s="1"/>
  <c r="AZ56" i="3"/>
  <c r="BA56" i="3" s="1"/>
  <c r="AX56" i="3"/>
  <c r="AW56" i="3"/>
  <c r="AP56" i="3"/>
  <c r="AQ56" i="3" s="1"/>
  <c r="AM56" i="3"/>
  <c r="AN56" i="3" s="1"/>
  <c r="AG56" i="3"/>
  <c r="AH56" i="3" s="1"/>
  <c r="AD56" i="3"/>
  <c r="AE56" i="3" s="1"/>
  <c r="BA55" i="3"/>
  <c r="AZ55" i="3"/>
  <c r="AW55" i="3"/>
  <c r="AX55" i="3" s="1"/>
  <c r="AP55" i="3"/>
  <c r="AQ55" i="3" s="1"/>
  <c r="AM55" i="3"/>
  <c r="AN55" i="3" s="1"/>
  <c r="AJ55" i="3"/>
  <c r="AH55" i="3"/>
  <c r="AG55" i="3"/>
  <c r="AE55" i="3"/>
  <c r="AD55" i="3"/>
  <c r="AZ54" i="3"/>
  <c r="BA54" i="3" s="1"/>
  <c r="AX54" i="3"/>
  <c r="AW54" i="3"/>
  <c r="AS54" i="3"/>
  <c r="AP54" i="3"/>
  <c r="AQ54" i="3" s="1"/>
  <c r="AM54" i="3"/>
  <c r="AN54" i="3" s="1"/>
  <c r="AG54" i="3"/>
  <c r="AH54" i="3" s="1"/>
  <c r="AD54" i="3"/>
  <c r="AE54" i="3" s="1"/>
  <c r="BA53" i="3"/>
  <c r="AZ53" i="3"/>
  <c r="AW53" i="3"/>
  <c r="AX53" i="3" s="1"/>
  <c r="AP53" i="3"/>
  <c r="AQ53" i="3" s="1"/>
  <c r="AN53" i="3"/>
  <c r="AM53" i="3"/>
  <c r="AG53" i="3"/>
  <c r="AH53" i="3" s="1"/>
  <c r="AE53" i="3"/>
  <c r="AD53" i="3"/>
  <c r="AZ52" i="3"/>
  <c r="BA52" i="3" s="1"/>
  <c r="AW52" i="3"/>
  <c r="AX52" i="3" s="1"/>
  <c r="AQ52" i="3"/>
  <c r="AP52" i="3"/>
  <c r="AM52" i="3"/>
  <c r="AN52" i="3" s="1"/>
  <c r="AG52" i="3"/>
  <c r="AH52" i="3" s="1"/>
  <c r="AD52" i="3"/>
  <c r="AE52" i="3" s="1"/>
  <c r="AZ51" i="3"/>
  <c r="BA51" i="3" s="1"/>
  <c r="AX51" i="3"/>
  <c r="AW51" i="3"/>
  <c r="AS51" i="3"/>
  <c r="AP51" i="3"/>
  <c r="AQ51" i="3" s="1"/>
  <c r="AN51" i="3"/>
  <c r="AM51" i="3"/>
  <c r="AH51" i="3"/>
  <c r="AG51" i="3"/>
  <c r="AE51" i="3"/>
  <c r="AD51" i="3"/>
  <c r="AZ50" i="3"/>
  <c r="BA50" i="3" s="1"/>
  <c r="AW50" i="3"/>
  <c r="AX50" i="3" s="1"/>
  <c r="AP50" i="3"/>
  <c r="AQ50" i="3" s="1"/>
  <c r="AM50" i="3"/>
  <c r="AN50" i="3" s="1"/>
  <c r="AS50" i="3" s="1"/>
  <c r="AG50" i="3"/>
  <c r="AH50" i="3" s="1"/>
  <c r="AE50" i="3"/>
  <c r="AJ50" i="3" s="1"/>
  <c r="AD50" i="3"/>
  <c r="BA49" i="3"/>
  <c r="AZ49" i="3"/>
  <c r="AW49" i="3"/>
  <c r="AX49" i="3" s="1"/>
  <c r="AP49" i="3"/>
  <c r="AQ49" i="3" s="1"/>
  <c r="AM49" i="3"/>
  <c r="AN49" i="3" s="1"/>
  <c r="AS49" i="3" s="1"/>
  <c r="AG49" i="3"/>
  <c r="AH49" i="3" s="1"/>
  <c r="AD49" i="3"/>
  <c r="AE49" i="3" s="1"/>
  <c r="AZ48" i="3"/>
  <c r="BA48" i="3" s="1"/>
  <c r="AX48" i="3"/>
  <c r="AW48" i="3"/>
  <c r="AP48" i="3"/>
  <c r="AQ48" i="3" s="1"/>
  <c r="AM48" i="3"/>
  <c r="AN48" i="3" s="1"/>
  <c r="AH48" i="3"/>
  <c r="AG48" i="3"/>
  <c r="AE48" i="3"/>
  <c r="AD48" i="3"/>
  <c r="AZ47" i="3"/>
  <c r="BA47" i="3" s="1"/>
  <c r="AW47" i="3"/>
  <c r="AX47" i="3" s="1"/>
  <c r="AP47" i="3"/>
  <c r="AQ47" i="3" s="1"/>
  <c r="AN47" i="3"/>
  <c r="AM47" i="3"/>
  <c r="AG47" i="3"/>
  <c r="AH47" i="3" s="1"/>
  <c r="AE47" i="3"/>
  <c r="AD47" i="3"/>
  <c r="AZ46" i="3"/>
  <c r="BA46" i="3" s="1"/>
  <c r="AW46" i="3"/>
  <c r="AX46" i="3" s="1"/>
  <c r="AQ46" i="3"/>
  <c r="AS46" i="3" s="1"/>
  <c r="AP46" i="3"/>
  <c r="AN46" i="3"/>
  <c r="AM46" i="3"/>
  <c r="AG46" i="3"/>
  <c r="AH46" i="3" s="1"/>
  <c r="AD46" i="3"/>
  <c r="AE46" i="3" s="1"/>
  <c r="AZ45" i="3"/>
  <c r="BA45" i="3" s="1"/>
  <c r="AW45" i="3"/>
  <c r="AX45" i="3" s="1"/>
  <c r="AQ45" i="3"/>
  <c r="AP45" i="3"/>
  <c r="AM45" i="3"/>
  <c r="AN45" i="3" s="1"/>
  <c r="AG45" i="3"/>
  <c r="AH45" i="3" s="1"/>
  <c r="AE45" i="3"/>
  <c r="AD45" i="3"/>
  <c r="AZ44" i="3"/>
  <c r="BA44" i="3" s="1"/>
  <c r="AW44" i="3"/>
  <c r="AX44" i="3" s="1"/>
  <c r="AQ44" i="3"/>
  <c r="AS44" i="3" s="1"/>
  <c r="AP44" i="3"/>
  <c r="AN44" i="3"/>
  <c r="AM44" i="3"/>
  <c r="AG44" i="3"/>
  <c r="AH44" i="3" s="1"/>
  <c r="AJ44" i="3" s="1"/>
  <c r="AE44" i="3"/>
  <c r="AD44" i="3"/>
  <c r="AZ43" i="3"/>
  <c r="BA43" i="3" s="1"/>
  <c r="AW43" i="3"/>
  <c r="AX43" i="3" s="1"/>
  <c r="AQ43" i="3"/>
  <c r="AP43" i="3"/>
  <c r="AN43" i="3"/>
  <c r="AM43" i="3"/>
  <c r="AG43" i="3"/>
  <c r="AH43" i="3" s="1"/>
  <c r="AJ43" i="3" s="1"/>
  <c r="AE43" i="3"/>
  <c r="AD43" i="3"/>
  <c r="AZ42" i="3"/>
  <c r="BA42" i="3" s="1"/>
  <c r="AW42" i="3"/>
  <c r="AX42" i="3" s="1"/>
  <c r="AQ42" i="3"/>
  <c r="AP42" i="3"/>
  <c r="AM42" i="3"/>
  <c r="AN42" i="3" s="1"/>
  <c r="AJ42" i="3"/>
  <c r="AG42" i="3"/>
  <c r="AH42" i="3" s="1"/>
  <c r="AE42" i="3"/>
  <c r="AD42" i="3"/>
  <c r="AZ41" i="3"/>
  <c r="BA41" i="3" s="1"/>
  <c r="AW41" i="3"/>
  <c r="AX41" i="3" s="1"/>
  <c r="AQ41" i="3"/>
  <c r="AP41" i="3"/>
  <c r="AM41" i="3"/>
  <c r="AN41" i="3" s="1"/>
  <c r="AG41" i="3"/>
  <c r="AH41" i="3" s="1"/>
  <c r="AD41" i="3"/>
  <c r="AE41" i="3" s="1"/>
  <c r="AZ40" i="3"/>
  <c r="BA40" i="3" s="1"/>
  <c r="AW40" i="3"/>
  <c r="AX40" i="3" s="1"/>
  <c r="AQ40" i="3"/>
  <c r="AP40" i="3"/>
  <c r="AM40" i="3"/>
  <c r="AN40" i="3" s="1"/>
  <c r="AJ40" i="3"/>
  <c r="AG40" i="3"/>
  <c r="AH40" i="3" s="1"/>
  <c r="AD40" i="3"/>
  <c r="AE40" i="3" s="1"/>
  <c r="AZ39" i="3"/>
  <c r="BA39" i="3" s="1"/>
  <c r="AW39" i="3"/>
  <c r="AX39" i="3" s="1"/>
  <c r="AS39" i="3"/>
  <c r="AQ39" i="3"/>
  <c r="AP39" i="3"/>
  <c r="AM39" i="3"/>
  <c r="AN39" i="3" s="1"/>
  <c r="AG39" i="3"/>
  <c r="AH39" i="3" s="1"/>
  <c r="AE39" i="3"/>
  <c r="AD39" i="3"/>
  <c r="AZ38" i="3"/>
  <c r="BA38" i="3" s="1"/>
  <c r="AW38" i="3"/>
  <c r="AX38" i="3" s="1"/>
  <c r="AQ38" i="3"/>
  <c r="AP38" i="3"/>
  <c r="AN38" i="3"/>
  <c r="AM38" i="3"/>
  <c r="AG38" i="3"/>
  <c r="AH38" i="3" s="1"/>
  <c r="AE38" i="3"/>
  <c r="AD38" i="3"/>
  <c r="AZ37" i="3"/>
  <c r="BA37" i="3" s="1"/>
  <c r="AW37" i="3"/>
  <c r="AX37" i="3" s="1"/>
  <c r="AQ37" i="3"/>
  <c r="AP37" i="3"/>
  <c r="AM37" i="3"/>
  <c r="AN37" i="3" s="1"/>
  <c r="AH37" i="3"/>
  <c r="AG37" i="3"/>
  <c r="AD37" i="3"/>
  <c r="AE37" i="3" s="1"/>
  <c r="AZ36" i="3"/>
  <c r="BA36" i="3" s="1"/>
  <c r="AX36" i="3"/>
  <c r="AW36" i="3"/>
  <c r="AQ36" i="3"/>
  <c r="AP36" i="3"/>
  <c r="AN36" i="3"/>
  <c r="AM36" i="3"/>
  <c r="AH36" i="3"/>
  <c r="AJ36" i="3" s="1"/>
  <c r="AG36" i="3"/>
  <c r="AE36" i="3"/>
  <c r="AD36" i="3"/>
  <c r="AZ35" i="3"/>
  <c r="BA35" i="3" s="1"/>
  <c r="AX35" i="3"/>
  <c r="AW35" i="3"/>
  <c r="AQ35" i="3"/>
  <c r="AP35" i="3"/>
  <c r="AM35" i="3"/>
  <c r="AN35" i="3" s="1"/>
  <c r="AG35" i="3"/>
  <c r="AH35" i="3" s="1"/>
  <c r="AD35" i="3"/>
  <c r="AE35" i="3" s="1"/>
  <c r="AF35" i="3" s="1"/>
  <c r="AZ34" i="3"/>
  <c r="BA34" i="3" s="1"/>
  <c r="AX34" i="3"/>
  <c r="AW34" i="3"/>
  <c r="AQ34" i="3"/>
  <c r="AP34" i="3"/>
  <c r="AM34" i="3"/>
  <c r="AN34" i="3" s="1"/>
  <c r="AJ34" i="3"/>
  <c r="AH34" i="3"/>
  <c r="AG34" i="3"/>
  <c r="AD34" i="3"/>
  <c r="AE34" i="3" s="1"/>
  <c r="AZ33" i="3"/>
  <c r="BA33" i="3" s="1"/>
  <c r="AW33" i="3"/>
  <c r="AX33" i="3" s="1"/>
  <c r="AQ33" i="3"/>
  <c r="AP33" i="3"/>
  <c r="AM33" i="3"/>
  <c r="AN33" i="3" s="1"/>
  <c r="AG33" i="3"/>
  <c r="AH33" i="3" s="1"/>
  <c r="AE33" i="3"/>
  <c r="AD33" i="3"/>
  <c r="AZ32" i="3"/>
  <c r="BA32" i="3" s="1"/>
  <c r="AW32" i="3"/>
  <c r="AX32" i="3" s="1"/>
  <c r="AQ32" i="3"/>
  <c r="AP32" i="3"/>
  <c r="AN32" i="3"/>
  <c r="AS32" i="3" s="1"/>
  <c r="AM32" i="3"/>
  <c r="AH32" i="3"/>
  <c r="AG32" i="3"/>
  <c r="AD32" i="3"/>
  <c r="AE32" i="3" s="1"/>
  <c r="AZ31" i="3"/>
  <c r="BA31" i="3" s="1"/>
  <c r="AW31" i="3"/>
  <c r="AX31" i="3" s="1"/>
  <c r="AQ31" i="3"/>
  <c r="AP31" i="3"/>
  <c r="AM31" i="3"/>
  <c r="AN31" i="3" s="1"/>
  <c r="AJ31" i="3"/>
  <c r="AH31" i="3"/>
  <c r="AG31" i="3"/>
  <c r="AE31" i="3"/>
  <c r="AD31" i="3"/>
  <c r="AZ30" i="3"/>
  <c r="BA30" i="3" s="1"/>
  <c r="AW30" i="3"/>
  <c r="AX30" i="3" s="1"/>
  <c r="AQ30" i="3"/>
  <c r="AS30" i="3" s="1"/>
  <c r="AP30" i="3"/>
  <c r="AN30" i="3"/>
  <c r="AM30" i="3"/>
  <c r="AH30" i="3"/>
  <c r="AG30" i="3"/>
  <c r="AE30" i="3"/>
  <c r="AD30" i="3"/>
  <c r="AZ29" i="3"/>
  <c r="BA29" i="3" s="1"/>
  <c r="AW29" i="3"/>
  <c r="AX29" i="3" s="1"/>
  <c r="AQ29" i="3"/>
  <c r="AP29" i="3"/>
  <c r="AM29" i="3"/>
  <c r="AN29" i="3" s="1"/>
  <c r="AH29" i="3"/>
  <c r="AG29" i="3"/>
  <c r="AD29" i="3"/>
  <c r="AE29" i="3" s="1"/>
  <c r="AZ28" i="3"/>
  <c r="BA28" i="3" s="1"/>
  <c r="AX28" i="3"/>
  <c r="AW28" i="3"/>
  <c r="AQ28" i="3"/>
  <c r="AS28" i="3" s="1"/>
  <c r="AP28" i="3"/>
  <c r="AN28" i="3"/>
  <c r="AM28" i="3"/>
  <c r="AG28" i="3"/>
  <c r="AH28" i="3" s="1"/>
  <c r="AE28" i="3"/>
  <c r="AD28" i="3"/>
  <c r="AZ27" i="3"/>
  <c r="BA27" i="3" s="1"/>
  <c r="AW27" i="3"/>
  <c r="AX27" i="3" s="1"/>
  <c r="AQ27" i="3"/>
  <c r="AP27" i="3"/>
  <c r="AM27" i="3"/>
  <c r="AN27" i="3" s="1"/>
  <c r="AG27" i="3"/>
  <c r="AH27" i="3" s="1"/>
  <c r="AJ27" i="3" s="1"/>
  <c r="AD27" i="3"/>
  <c r="AE27" i="3" s="1"/>
  <c r="AZ26" i="3"/>
  <c r="BA26" i="3" s="1"/>
  <c r="AX26" i="3"/>
  <c r="AW26" i="3"/>
  <c r="AQ26" i="3"/>
  <c r="AP26" i="3"/>
  <c r="AM26" i="3"/>
  <c r="AN26" i="3" s="1"/>
  <c r="AG26" i="3"/>
  <c r="AH26" i="3" s="1"/>
  <c r="AD26" i="3"/>
  <c r="AE26" i="3" s="1"/>
  <c r="AJ26" i="3" s="1"/>
  <c r="AZ25" i="3"/>
  <c r="BA25" i="3" s="1"/>
  <c r="AW25" i="3"/>
  <c r="AX25" i="3" s="1"/>
  <c r="AQ25" i="3"/>
  <c r="AP25" i="3"/>
  <c r="AN25" i="3"/>
  <c r="AM25" i="3"/>
  <c r="AG25" i="3"/>
  <c r="AH25" i="3" s="1"/>
  <c r="AD25" i="3"/>
  <c r="AE25" i="3" s="1"/>
  <c r="AZ24" i="3"/>
  <c r="BA24" i="3" s="1"/>
  <c r="AW24" i="3"/>
  <c r="AX24" i="3" s="1"/>
  <c r="AQ24" i="3"/>
  <c r="AP24" i="3"/>
  <c r="AM24" i="3"/>
  <c r="AN24" i="3" s="1"/>
  <c r="AG24" i="3"/>
  <c r="AH24" i="3" s="1"/>
  <c r="AD24" i="3"/>
  <c r="AE24" i="3" s="1"/>
  <c r="AZ23" i="3"/>
  <c r="BA23" i="3" s="1"/>
  <c r="AX23" i="3"/>
  <c r="AW23" i="3"/>
  <c r="AS23" i="3"/>
  <c r="AQ23" i="3"/>
  <c r="AP23" i="3"/>
  <c r="AN23" i="3"/>
  <c r="AM23" i="3"/>
  <c r="AJ23" i="3"/>
  <c r="AH23" i="3"/>
  <c r="AG23" i="3"/>
  <c r="AD23" i="3"/>
  <c r="AE23" i="3" s="1"/>
  <c r="AZ22" i="3"/>
  <c r="BA22" i="3" s="1"/>
  <c r="AX22" i="3"/>
  <c r="AW22" i="3"/>
  <c r="AS22" i="3"/>
  <c r="AQ22" i="3"/>
  <c r="AP22" i="3"/>
  <c r="AN22" i="3"/>
  <c r="AM22" i="3"/>
  <c r="AG22" i="3"/>
  <c r="AH22" i="3" s="1"/>
  <c r="AD22" i="3"/>
  <c r="AE22" i="3" s="1"/>
  <c r="BA21" i="3"/>
  <c r="AZ21" i="3"/>
  <c r="AW21" i="3"/>
  <c r="AX21" i="3" s="1"/>
  <c r="AP21" i="3"/>
  <c r="AQ21" i="3" s="1"/>
  <c r="AN21" i="3"/>
  <c r="AM21" i="3"/>
  <c r="AG21" i="3"/>
  <c r="AH21" i="3" s="1"/>
  <c r="AD21" i="3"/>
  <c r="AE21" i="3" s="1"/>
  <c r="AZ20" i="3"/>
  <c r="BA20" i="3" s="1"/>
  <c r="AX20" i="3"/>
  <c r="AW20" i="3"/>
  <c r="AQ20" i="3"/>
  <c r="AP20" i="3"/>
  <c r="AN20" i="3"/>
  <c r="AS20" i="3" s="1"/>
  <c r="AM20" i="3"/>
  <c r="AH20" i="3"/>
  <c r="AJ20" i="3" s="1"/>
  <c r="AG20" i="3"/>
  <c r="AD20" i="3"/>
  <c r="AE20" i="3" s="1"/>
  <c r="BA19" i="3"/>
  <c r="AZ19" i="3"/>
  <c r="AW19" i="3"/>
  <c r="AX19" i="3" s="1"/>
  <c r="AP19" i="3"/>
  <c r="AQ19" i="3" s="1"/>
  <c r="AN19" i="3"/>
  <c r="AM19" i="3"/>
  <c r="AG19" i="3"/>
  <c r="AH19" i="3" s="1"/>
  <c r="AD19" i="3"/>
  <c r="AE19" i="3" s="1"/>
  <c r="AZ18" i="3"/>
  <c r="BA18" i="3" s="1"/>
  <c r="AW18" i="3"/>
  <c r="AX18" i="3" s="1"/>
  <c r="AQ18" i="3"/>
  <c r="AS18" i="3" s="1"/>
  <c r="AP18" i="3"/>
  <c r="AN18" i="3"/>
  <c r="AM18" i="3"/>
  <c r="AH18" i="3"/>
  <c r="AJ18" i="3" s="1"/>
  <c r="AG18" i="3"/>
  <c r="AD18" i="3"/>
  <c r="AE18" i="3" s="1"/>
  <c r="AZ17" i="3"/>
  <c r="BA17" i="3" s="1"/>
  <c r="AW17" i="3"/>
  <c r="AX17" i="3" s="1"/>
  <c r="AP17" i="3"/>
  <c r="AQ17" i="3" s="1"/>
  <c r="AN17" i="3"/>
  <c r="AM17" i="3"/>
  <c r="AG17" i="3"/>
  <c r="AH17" i="3" s="1"/>
  <c r="AD17" i="3"/>
  <c r="AE17" i="3" s="1"/>
  <c r="AZ16" i="3"/>
  <c r="BA16" i="3" s="1"/>
  <c r="AX16" i="3"/>
  <c r="AW16" i="3"/>
  <c r="AP16" i="3"/>
  <c r="AQ16" i="3" s="1"/>
  <c r="AN16" i="3"/>
  <c r="AM16" i="3"/>
  <c r="AH16" i="3"/>
  <c r="AJ16" i="3" s="1"/>
  <c r="AG16" i="3"/>
  <c r="AD16" i="3"/>
  <c r="AE16" i="3" s="1"/>
  <c r="BA15" i="3"/>
  <c r="AZ15" i="3"/>
  <c r="AW15" i="3"/>
  <c r="AX15" i="3" s="1"/>
  <c r="AP15" i="3"/>
  <c r="AQ15" i="3" s="1"/>
  <c r="AN15" i="3"/>
  <c r="AM15" i="3"/>
  <c r="AG15" i="3"/>
  <c r="AH15" i="3" s="1"/>
  <c r="AD15" i="3"/>
  <c r="AE15" i="3" s="1"/>
  <c r="AZ14" i="3"/>
  <c r="BA14" i="3" s="1"/>
  <c r="AX14" i="3"/>
  <c r="AW14" i="3"/>
  <c r="AS14" i="3"/>
  <c r="AQ14" i="3"/>
  <c r="AP14" i="3"/>
  <c r="AN14" i="3"/>
  <c r="AM14" i="3"/>
  <c r="AG14" i="3"/>
  <c r="AH14" i="3" s="1"/>
  <c r="AD14" i="3"/>
  <c r="AE14" i="3" s="1"/>
  <c r="BA13" i="3"/>
  <c r="AZ13" i="3"/>
  <c r="AW13" i="3"/>
  <c r="AX13" i="3" s="1"/>
  <c r="AP13" i="3"/>
  <c r="AQ13" i="3" s="1"/>
  <c r="AN13" i="3"/>
  <c r="AM13" i="3"/>
  <c r="AG13" i="3"/>
  <c r="AH13" i="3" s="1"/>
  <c r="AD13" i="3"/>
  <c r="AE13" i="3" s="1"/>
  <c r="AZ12" i="3"/>
  <c r="BA12" i="3" s="1"/>
  <c r="BB12" i="3" s="1"/>
  <c r="AX12" i="3"/>
  <c r="AW12" i="3"/>
  <c r="AP12" i="3"/>
  <c r="AQ12" i="3" s="1"/>
  <c r="AN12" i="3"/>
  <c r="AM12" i="3"/>
  <c r="AG12" i="3"/>
  <c r="AH12" i="3" s="1"/>
  <c r="AD12" i="3"/>
  <c r="AE12" i="3" s="1"/>
  <c r="AZ11" i="3"/>
  <c r="BA11" i="3" s="1"/>
  <c r="AX11" i="3"/>
  <c r="AW11" i="3"/>
  <c r="AP11" i="3"/>
  <c r="AQ11" i="3" s="1"/>
  <c r="AM11" i="3"/>
  <c r="AN11" i="3" s="1"/>
  <c r="AH11" i="3"/>
  <c r="AG11" i="3"/>
  <c r="AD11" i="3"/>
  <c r="AE11" i="3" s="1"/>
  <c r="AJ11" i="3" s="1"/>
  <c r="AZ10" i="3"/>
  <c r="BA10" i="3" s="1"/>
  <c r="AX10" i="3"/>
  <c r="AW10" i="3"/>
  <c r="AP10" i="3"/>
  <c r="AQ10" i="3" s="1"/>
  <c r="AN10" i="3"/>
  <c r="AM10" i="3"/>
  <c r="AG10" i="3"/>
  <c r="AH10" i="3" s="1"/>
  <c r="AD10" i="3"/>
  <c r="AE10" i="3" s="1"/>
  <c r="AZ9" i="3"/>
  <c r="BA9" i="3" s="1"/>
  <c r="AX9" i="3"/>
  <c r="AW9" i="3"/>
  <c r="AP9" i="3"/>
  <c r="AQ9" i="3" s="1"/>
  <c r="AM9" i="3"/>
  <c r="AN9" i="3" s="1"/>
  <c r="AH9" i="3"/>
  <c r="AG9" i="3"/>
  <c r="AD9" i="3"/>
  <c r="AE9" i="3" s="1"/>
  <c r="AJ9" i="3" s="1"/>
  <c r="AZ8" i="3"/>
  <c r="BA8" i="3" s="1"/>
  <c r="AX8" i="3"/>
  <c r="AW8" i="3"/>
  <c r="AP8" i="3"/>
  <c r="AQ8" i="3" s="1"/>
  <c r="AN8" i="3"/>
  <c r="AM8" i="3"/>
  <c r="AG8" i="3"/>
  <c r="AH8" i="3" s="1"/>
  <c r="AD8" i="3"/>
  <c r="AE8" i="3" s="1"/>
  <c r="AZ7" i="3"/>
  <c r="BA7" i="3" s="1"/>
  <c r="AX7" i="3"/>
  <c r="AW7" i="3"/>
  <c r="AP7" i="3"/>
  <c r="AQ7" i="3" s="1"/>
  <c r="AM7" i="3"/>
  <c r="AN7" i="3" s="1"/>
  <c r="AH7" i="3"/>
  <c r="AG7" i="3"/>
  <c r="AD7" i="3"/>
  <c r="AE7" i="3" s="1"/>
  <c r="AJ7" i="3" s="1"/>
  <c r="AZ6" i="3"/>
  <c r="BA6" i="3" s="1"/>
  <c r="AW6" i="3"/>
  <c r="AX6" i="3" s="1"/>
  <c r="AP6" i="3"/>
  <c r="AQ6" i="3" s="1"/>
  <c r="AM6" i="3"/>
  <c r="AN6" i="3" s="1"/>
  <c r="AG6" i="3"/>
  <c r="AH6" i="3" s="1"/>
  <c r="AD6" i="3"/>
  <c r="AE6" i="3" s="1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AR79" i="3" l="1"/>
  <c r="AR80" i="3"/>
  <c r="AR78" i="3"/>
  <c r="AR39" i="3"/>
  <c r="AR35" i="3"/>
  <c r="AR49" i="3"/>
  <c r="AR69" i="3"/>
  <c r="AR40" i="3"/>
  <c r="AR37" i="3"/>
  <c r="AR32" i="3"/>
  <c r="AR70" i="3"/>
  <c r="AR71" i="3"/>
  <c r="AS6" i="3"/>
  <c r="AR6" i="3"/>
  <c r="AR28" i="3"/>
  <c r="AR14" i="3"/>
  <c r="AR43" i="3"/>
  <c r="AR22" i="3"/>
  <c r="AR24" i="3"/>
  <c r="AR26" i="3"/>
  <c r="AR38" i="3"/>
  <c r="AR34" i="3"/>
  <c r="AR41" i="3"/>
  <c r="AR20" i="3"/>
  <c r="AI22" i="3"/>
  <c r="AJ22" i="3"/>
  <c r="AR8" i="3"/>
  <c r="AS8" i="3"/>
  <c r="AR23" i="3"/>
  <c r="BB34" i="3"/>
  <c r="AO78" i="3"/>
  <c r="AO79" i="3"/>
  <c r="AO74" i="3"/>
  <c r="AO66" i="3"/>
  <c r="AO46" i="3"/>
  <c r="AO44" i="3"/>
  <c r="AO36" i="3"/>
  <c r="AO23" i="3"/>
  <c r="AO6" i="3"/>
  <c r="AO32" i="3"/>
  <c r="AO30" i="3"/>
  <c r="AO25" i="3"/>
  <c r="AO33" i="3"/>
  <c r="AO45" i="3"/>
  <c r="AY8" i="3"/>
  <c r="AO9" i="3"/>
  <c r="AJ15" i="3"/>
  <c r="AI15" i="3"/>
  <c r="AY20" i="3"/>
  <c r="AF24" i="3"/>
  <c r="AI26" i="3"/>
  <c r="AJ28" i="3"/>
  <c r="AI28" i="3"/>
  <c r="AR10" i="3"/>
  <c r="AS10" i="3"/>
  <c r="BB10" i="3"/>
  <c r="AI13" i="3"/>
  <c r="AJ13" i="3"/>
  <c r="BB23" i="3"/>
  <c r="AO7" i="3"/>
  <c r="AO11" i="3"/>
  <c r="AS7" i="3"/>
  <c r="AR7" i="3"/>
  <c r="AS9" i="3"/>
  <c r="AR9" i="3"/>
  <c r="AS11" i="3"/>
  <c r="AR11" i="3"/>
  <c r="AS13" i="3"/>
  <c r="AR13" i="3"/>
  <c r="AJ17" i="3"/>
  <c r="AI17" i="3"/>
  <c r="AJ19" i="3"/>
  <c r="AI19" i="3"/>
  <c r="BB20" i="3"/>
  <c r="AO35" i="3"/>
  <c r="AS35" i="3"/>
  <c r="BB36" i="3"/>
  <c r="AY10" i="3"/>
  <c r="AY18" i="3"/>
  <c r="AY13" i="3"/>
  <c r="AO24" i="3"/>
  <c r="AS24" i="3"/>
  <c r="AY25" i="3"/>
  <c r="BB22" i="3"/>
  <c r="BB31" i="3"/>
  <c r="AY33" i="3"/>
  <c r="AO27" i="3"/>
  <c r="AY12" i="3"/>
  <c r="BC12" i="3" s="1"/>
  <c r="BB59" i="3"/>
  <c r="BB72" i="3"/>
  <c r="BB68" i="3"/>
  <c r="BB74" i="3"/>
  <c r="BB66" i="3"/>
  <c r="BB61" i="3"/>
  <c r="BB6" i="3"/>
  <c r="BB47" i="3"/>
  <c r="BB50" i="3"/>
  <c r="BB41" i="3"/>
  <c r="BB24" i="3"/>
  <c r="BB35" i="3"/>
  <c r="BB44" i="3"/>
  <c r="BB27" i="3"/>
  <c r="BB60" i="3"/>
  <c r="BB40" i="3"/>
  <c r="BB51" i="3"/>
  <c r="BB29" i="3"/>
  <c r="BB42" i="3"/>
  <c r="BB48" i="3"/>
  <c r="BB9" i="3"/>
  <c r="BB7" i="3"/>
  <c r="AY17" i="3"/>
  <c r="AY19" i="3"/>
  <c r="BB14" i="3"/>
  <c r="AJ10" i="3"/>
  <c r="AI10" i="3"/>
  <c r="BB26" i="3"/>
  <c r="AY28" i="3"/>
  <c r="BB52" i="3"/>
  <c r="AY64" i="3"/>
  <c r="AY37" i="3"/>
  <c r="AY45" i="3"/>
  <c r="AY38" i="3"/>
  <c r="AY43" i="3"/>
  <c r="AY34" i="3"/>
  <c r="AY36" i="3"/>
  <c r="AY11" i="3"/>
  <c r="AY9" i="3"/>
  <c r="AY7" i="3"/>
  <c r="AY16" i="3"/>
  <c r="AY44" i="3"/>
  <c r="AY31" i="3"/>
  <c r="AY23" i="3"/>
  <c r="AY6" i="3"/>
  <c r="AY42" i="3"/>
  <c r="AY14" i="3"/>
  <c r="AY22" i="3"/>
  <c r="AS16" i="3"/>
  <c r="AR16" i="3"/>
  <c r="BB18" i="3"/>
  <c r="AS15" i="3"/>
  <c r="AR15" i="3"/>
  <c r="BB11" i="3"/>
  <c r="AS17" i="3"/>
  <c r="AR17" i="3"/>
  <c r="AJ8" i="3"/>
  <c r="AI8" i="3"/>
  <c r="BB17" i="3"/>
  <c r="AS21" i="3"/>
  <c r="AR21" i="3"/>
  <c r="AY21" i="3"/>
  <c r="AF25" i="3"/>
  <c r="AF27" i="3"/>
  <c r="AR12" i="3"/>
  <c r="AS12" i="3"/>
  <c r="BB8" i="3"/>
  <c r="BB16" i="3"/>
  <c r="AI21" i="3"/>
  <c r="AJ21" i="3"/>
  <c r="AY15" i="3"/>
  <c r="AS19" i="3"/>
  <c r="AR19" i="3"/>
  <c r="AI12" i="3"/>
  <c r="AJ12" i="3"/>
  <c r="AJ14" i="3"/>
  <c r="AI14" i="3"/>
  <c r="AF38" i="3"/>
  <c r="AI79" i="3"/>
  <c r="AI73" i="3"/>
  <c r="AI71" i="3"/>
  <c r="AI67" i="3"/>
  <c r="AI41" i="3"/>
  <c r="AI29" i="3"/>
  <c r="AI11" i="3"/>
  <c r="AI9" i="3"/>
  <c r="AI23" i="3"/>
  <c r="AI6" i="3"/>
  <c r="AI7" i="3"/>
  <c r="AJ6" i="3"/>
  <c r="AK26" i="3" s="1"/>
  <c r="AI36" i="3"/>
  <c r="AI34" i="3"/>
  <c r="AI31" i="3"/>
  <c r="AI32" i="3"/>
  <c r="AJ25" i="3"/>
  <c r="AI25" i="3"/>
  <c r="AF29" i="3"/>
  <c r="AJ29" i="3"/>
  <c r="AY30" i="3"/>
  <c r="AF19" i="3"/>
  <c r="AI52" i="3"/>
  <c r="AJ52" i="3"/>
  <c r="AI16" i="3"/>
  <c r="AO18" i="3"/>
  <c r="AF33" i="3"/>
  <c r="AF36" i="3"/>
  <c r="AJ41" i="3"/>
  <c r="AF41" i="3"/>
  <c r="AI47" i="3"/>
  <c r="AJ47" i="3"/>
  <c r="AF54" i="3"/>
  <c r="AY55" i="3"/>
  <c r="BB19" i="3"/>
  <c r="AY50" i="3"/>
  <c r="AF14" i="3"/>
  <c r="AF22" i="3"/>
  <c r="BB28" i="3"/>
  <c r="AJ33" i="3"/>
  <c r="AI33" i="3"/>
  <c r="AF37" i="3"/>
  <c r="AJ38" i="3"/>
  <c r="AI38" i="3"/>
  <c r="AF44" i="3"/>
  <c r="AF49" i="3"/>
  <c r="AI54" i="3"/>
  <c r="AJ54" i="3"/>
  <c r="BB57" i="3"/>
  <c r="BB80" i="3"/>
  <c r="AO21" i="3"/>
  <c r="AY29" i="3"/>
  <c r="AO31" i="3"/>
  <c r="AJ35" i="3"/>
  <c r="AI35" i="3"/>
  <c r="AO41" i="3"/>
  <c r="AO47" i="3"/>
  <c r="AF51" i="3"/>
  <c r="BB55" i="3"/>
  <c r="AI37" i="3"/>
  <c r="AO38" i="3"/>
  <c r="AY39" i="3"/>
  <c r="BB45" i="3"/>
  <c r="AR47" i="3"/>
  <c r="AS47" i="3"/>
  <c r="AF56" i="3"/>
  <c r="AY61" i="3"/>
  <c r="AO63" i="3"/>
  <c r="AF77" i="3"/>
  <c r="AO16" i="3"/>
  <c r="AO26" i="3"/>
  <c r="AS31" i="3"/>
  <c r="AJ37" i="3"/>
  <c r="BB39" i="3"/>
  <c r="AY47" i="3"/>
  <c r="AI51" i="3"/>
  <c r="AJ51" i="3"/>
  <c r="AI56" i="3"/>
  <c r="AJ56" i="3"/>
  <c r="AF20" i="3"/>
  <c r="AR31" i="3"/>
  <c r="AS33" i="3"/>
  <c r="AO37" i="3"/>
  <c r="AS38" i="3"/>
  <c r="AF40" i="3"/>
  <c r="AF46" i="3"/>
  <c r="AS63" i="3"/>
  <c r="AR18" i="3"/>
  <c r="AO19" i="3"/>
  <c r="AS25" i="3"/>
  <c r="AR25" i="3"/>
  <c r="AR33" i="3"/>
  <c r="AI40" i="3"/>
  <c r="AY49" i="3"/>
  <c r="AI60" i="3"/>
  <c r="AJ60" i="3"/>
  <c r="AO34" i="3"/>
  <c r="AF15" i="3"/>
  <c r="BB15" i="3"/>
  <c r="AF23" i="3"/>
  <c r="BB30" i="3"/>
  <c r="AS34" i="3"/>
  <c r="AY41" i="3"/>
  <c r="AF48" i="3"/>
  <c r="AF53" i="3"/>
  <c r="BB54" i="3"/>
  <c r="AF26" i="3"/>
  <c r="AF78" i="3"/>
  <c r="AF47" i="3"/>
  <c r="AF43" i="3"/>
  <c r="AF28" i="3"/>
  <c r="AF6" i="3"/>
  <c r="AF10" i="3"/>
  <c r="AO14" i="3"/>
  <c r="AI20" i="3"/>
  <c r="AO22" i="3"/>
  <c r="AY24" i="3"/>
  <c r="AS26" i="3"/>
  <c r="AY32" i="3"/>
  <c r="AS36" i="3"/>
  <c r="AR36" i="3"/>
  <c r="AS37" i="3"/>
  <c r="BB38" i="3"/>
  <c r="AO40" i="3"/>
  <c r="BB49" i="3"/>
  <c r="AI53" i="3"/>
  <c r="AJ53" i="3"/>
  <c r="AI62" i="3"/>
  <c r="AJ62" i="3"/>
  <c r="AF17" i="3"/>
  <c r="AI27" i="3"/>
  <c r="AF8" i="3"/>
  <c r="AF12" i="3"/>
  <c r="AF18" i="3"/>
  <c r="AS27" i="3"/>
  <c r="AO28" i="3"/>
  <c r="BB32" i="3"/>
  <c r="BB33" i="3"/>
  <c r="AO43" i="3"/>
  <c r="AI48" i="3"/>
  <c r="AJ48" i="3"/>
  <c r="BB56" i="3"/>
  <c r="BB69" i="3"/>
  <c r="AO13" i="3"/>
  <c r="AO17" i="3"/>
  <c r="AF30" i="3"/>
  <c r="AF42" i="3"/>
  <c r="AO12" i="3"/>
  <c r="AF21" i="3"/>
  <c r="BB21" i="3"/>
  <c r="BB25" i="3"/>
  <c r="AY26" i="3"/>
  <c r="AO29" i="3"/>
  <c r="AY35" i="3"/>
  <c r="BB37" i="3"/>
  <c r="AY40" i="3"/>
  <c r="AI42" i="3"/>
  <c r="AS48" i="3"/>
  <c r="AR48" i="3"/>
  <c r="AF57" i="3"/>
  <c r="BB75" i="3"/>
  <c r="AO8" i="3"/>
  <c r="AY27" i="3"/>
  <c r="AF31" i="3"/>
  <c r="AF39" i="3"/>
  <c r="AF45" i="3"/>
  <c r="AY62" i="3"/>
  <c r="BB67" i="3"/>
  <c r="AF13" i="3"/>
  <c r="AF7" i="3"/>
  <c r="AF9" i="3"/>
  <c r="AI18" i="3"/>
  <c r="AO20" i="3"/>
  <c r="AJ30" i="3"/>
  <c r="AI30" i="3"/>
  <c r="AF32" i="3"/>
  <c r="AJ32" i="3"/>
  <c r="AF16" i="3"/>
  <c r="AR29" i="3"/>
  <c r="AJ39" i="3"/>
  <c r="AO42" i="3"/>
  <c r="BB46" i="3"/>
  <c r="AO50" i="3"/>
  <c r="AF66" i="3"/>
  <c r="AO10" i="3"/>
  <c r="BB13" i="3"/>
  <c r="AF11" i="3"/>
  <c r="AO15" i="3"/>
  <c r="AJ24" i="3"/>
  <c r="AK34" i="3" s="1"/>
  <c r="AI24" i="3"/>
  <c r="AS29" i="3"/>
  <c r="AF34" i="3"/>
  <c r="AO39" i="3"/>
  <c r="BB43" i="3"/>
  <c r="AF52" i="3"/>
  <c r="BB53" i="3"/>
  <c r="AF61" i="3"/>
  <c r="AS41" i="3"/>
  <c r="AY46" i="3"/>
  <c r="AO59" i="3"/>
  <c r="AJ66" i="3"/>
  <c r="AI66" i="3"/>
  <c r="AF70" i="3"/>
  <c r="AS43" i="3"/>
  <c r="AR50" i="3"/>
  <c r="BB64" i="3"/>
  <c r="AY71" i="3"/>
  <c r="AO73" i="3"/>
  <c r="AS45" i="3"/>
  <c r="AO58" i="3"/>
  <c r="BB71" i="3"/>
  <c r="AS73" i="3"/>
  <c r="AR73" i="3"/>
  <c r="AI44" i="3"/>
  <c r="AR45" i="3"/>
  <c r="AJ46" i="3"/>
  <c r="AO48" i="3"/>
  <c r="AF55" i="3"/>
  <c r="AI57" i="3"/>
  <c r="AJ57" i="3"/>
  <c r="AY63" i="3"/>
  <c r="AR68" i="3"/>
  <c r="AS77" i="3"/>
  <c r="AR77" i="3"/>
  <c r="G75" i="4"/>
  <c r="G69" i="4"/>
  <c r="G57" i="4"/>
  <c r="G50" i="4"/>
  <c r="G62" i="4"/>
  <c r="G37" i="4"/>
  <c r="G6" i="4"/>
  <c r="G5" i="4"/>
  <c r="G25" i="4"/>
  <c r="G61" i="4"/>
  <c r="G73" i="4"/>
  <c r="G23" i="4"/>
  <c r="G12" i="4"/>
  <c r="G22" i="4"/>
  <c r="G11" i="4"/>
  <c r="G44" i="4"/>
  <c r="G29" i="4"/>
  <c r="G18" i="4"/>
  <c r="G7" i="4"/>
  <c r="AI46" i="3"/>
  <c r="AS58" i="3"/>
  <c r="AT58" i="3" s="1"/>
  <c r="AI61" i="3"/>
  <c r="AJ61" i="3"/>
  <c r="BB63" i="3"/>
  <c r="AY66" i="3"/>
  <c r="AS68" i="3"/>
  <c r="AR75" i="3"/>
  <c r="G55" i="4"/>
  <c r="AR27" i="3"/>
  <c r="AI39" i="3"/>
  <c r="AI49" i="3"/>
  <c r="AO51" i="3"/>
  <c r="AF65" i="3"/>
  <c r="AY68" i="3"/>
  <c r="AY79" i="3"/>
  <c r="AS40" i="3"/>
  <c r="AJ49" i="3"/>
  <c r="AR51" i="3"/>
  <c r="AF60" i="3"/>
  <c r="AJ65" i="3"/>
  <c r="AI65" i="3"/>
  <c r="BB79" i="3"/>
  <c r="AO52" i="3"/>
  <c r="BB62" i="3"/>
  <c r="AO65" i="3"/>
  <c r="AF69" i="3"/>
  <c r="AY70" i="3"/>
  <c r="AF80" i="3"/>
  <c r="AS42" i="3"/>
  <c r="AO56" i="3"/>
  <c r="AI64" i="3"/>
  <c r="BB70" i="3"/>
  <c r="AJ78" i="3"/>
  <c r="AI78" i="3"/>
  <c r="AR42" i="3"/>
  <c r="AR52" i="3"/>
  <c r="AO53" i="3"/>
  <c r="AY57" i="3"/>
  <c r="BB58" i="3"/>
  <c r="AF76" i="3"/>
  <c r="AI43" i="3"/>
  <c r="AO49" i="3"/>
  <c r="AF50" i="3"/>
  <c r="AS52" i="3"/>
  <c r="AR53" i="3"/>
  <c r="AR55" i="3"/>
  <c r="AF59" i="3"/>
  <c r="AO67" i="3"/>
  <c r="AO80" i="3"/>
  <c r="AR44" i="3"/>
  <c r="AJ45" i="3"/>
  <c r="AR46" i="3"/>
  <c r="AY48" i="3"/>
  <c r="AI50" i="3"/>
  <c r="AS53" i="3"/>
  <c r="AS55" i="3"/>
  <c r="AS74" i="3"/>
  <c r="AR74" i="3"/>
  <c r="AY78" i="3"/>
  <c r="AR30" i="3"/>
  <c r="AI45" i="3"/>
  <c r="AY53" i="3"/>
  <c r="AI59" i="3"/>
  <c r="AJ59" i="3"/>
  <c r="BB65" i="3"/>
  <c r="AS67" i="3"/>
  <c r="AR67" i="3"/>
  <c r="AY52" i="3"/>
  <c r="AY54" i="3"/>
  <c r="AF58" i="3"/>
  <c r="AY67" i="3"/>
  <c r="AY69" i="3"/>
  <c r="AY74" i="3"/>
  <c r="AY80" i="3"/>
  <c r="AR58" i="3"/>
  <c r="AR63" i="3"/>
  <c r="AS80" i="3"/>
  <c r="G8" i="4"/>
  <c r="G43" i="4"/>
  <c r="G56" i="4"/>
  <c r="AY73" i="3"/>
  <c r="AJ77" i="3"/>
  <c r="AI77" i="3"/>
  <c r="G9" i="4"/>
  <c r="G19" i="4"/>
  <c r="G30" i="4"/>
  <c r="AO64" i="3"/>
  <c r="AY72" i="3"/>
  <c r="BB73" i="3"/>
  <c r="AO77" i="3"/>
  <c r="G10" i="4"/>
  <c r="G31" i="4"/>
  <c r="G45" i="4"/>
  <c r="G70" i="4"/>
  <c r="AR56" i="3"/>
  <c r="AR59" i="3"/>
  <c r="AS64" i="3"/>
  <c r="AJ76" i="3"/>
  <c r="AI76" i="3"/>
  <c r="G32" i="4"/>
  <c r="G46" i="4"/>
  <c r="AS56" i="3"/>
  <c r="AS59" i="3"/>
  <c r="AF75" i="3"/>
  <c r="AO76" i="3"/>
  <c r="AY51" i="3"/>
  <c r="AY58" i="3"/>
  <c r="AO60" i="3"/>
  <c r="AF62" i="3"/>
  <c r="AF74" i="3"/>
  <c r="AJ75" i="3"/>
  <c r="AK75" i="3" s="1"/>
  <c r="AI75" i="3"/>
  <c r="AR76" i="3"/>
  <c r="BB78" i="3"/>
  <c r="G48" i="4"/>
  <c r="AO54" i="3"/>
  <c r="AR60" i="3"/>
  <c r="AF71" i="3"/>
  <c r="AF72" i="3"/>
  <c r="AJ74" i="3"/>
  <c r="AS76" i="3"/>
  <c r="AY77" i="3"/>
  <c r="G26" i="4"/>
  <c r="G35" i="4"/>
  <c r="AR54" i="3"/>
  <c r="AS60" i="3"/>
  <c r="AF67" i="3"/>
  <c r="AI72" i="3"/>
  <c r="AF73" i="3"/>
  <c r="AI74" i="3"/>
  <c r="AO75" i="3"/>
  <c r="BB77" i="3"/>
  <c r="G4" i="4"/>
  <c r="G36" i="4"/>
  <c r="AI55" i="3"/>
  <c r="AO57" i="3"/>
  <c r="AY59" i="3"/>
  <c r="AO61" i="3"/>
  <c r="AF63" i="3"/>
  <c r="AS65" i="3"/>
  <c r="AR65" i="3"/>
  <c r="AJ72" i="3"/>
  <c r="AJ73" i="3"/>
  <c r="AF79" i="3"/>
  <c r="AY56" i="3"/>
  <c r="AR57" i="3"/>
  <c r="AR61" i="3"/>
  <c r="AF68" i="3"/>
  <c r="AJ70" i="3"/>
  <c r="AY76" i="3"/>
  <c r="G38" i="4"/>
  <c r="G51" i="4"/>
  <c r="G63" i="4"/>
  <c r="AI58" i="3"/>
  <c r="AI63" i="3"/>
  <c r="AJ68" i="3"/>
  <c r="AI68" i="3"/>
  <c r="AJ69" i="3"/>
  <c r="AI69" i="3"/>
  <c r="AI70" i="3"/>
  <c r="AJ71" i="3"/>
  <c r="BB76" i="3"/>
  <c r="AJ80" i="3"/>
  <c r="AI80" i="3"/>
  <c r="G64" i="4"/>
  <c r="AY60" i="3"/>
  <c r="AO62" i="3"/>
  <c r="AF64" i="3"/>
  <c r="AY65" i="3"/>
  <c r="AO69" i="3"/>
  <c r="AO70" i="3"/>
  <c r="AO71" i="3"/>
  <c r="AO72" i="3"/>
  <c r="G40" i="4"/>
  <c r="G77" i="4"/>
  <c r="AO55" i="3"/>
  <c r="AR62" i="3"/>
  <c r="AR66" i="3"/>
  <c r="AO68" i="3"/>
  <c r="AS69" i="3"/>
  <c r="AY75" i="3"/>
  <c r="G41" i="4"/>
  <c r="G54" i="4"/>
  <c r="G17" i="4"/>
  <c r="G49" i="4"/>
  <c r="G74" i="4"/>
  <c r="J7" i="5"/>
  <c r="J10" i="5"/>
  <c r="J17" i="5"/>
  <c r="P24" i="5"/>
  <c r="J36" i="5"/>
  <c r="H36" i="5"/>
  <c r="L23" i="7"/>
  <c r="M23" i="7" s="1"/>
  <c r="N23" i="7" s="1"/>
  <c r="K23" i="7"/>
  <c r="J23" i="7"/>
  <c r="G24" i="4"/>
  <c r="G68" i="4"/>
  <c r="J12" i="5"/>
  <c r="J19" i="5"/>
  <c r="H19" i="5"/>
  <c r="J30" i="5"/>
  <c r="P17" i="5"/>
  <c r="P36" i="5"/>
  <c r="P74" i="5"/>
  <c r="P10" i="5"/>
  <c r="P12" i="5"/>
  <c r="J14" i="5"/>
  <c r="J28" i="5"/>
  <c r="J32" i="5"/>
  <c r="J46" i="5"/>
  <c r="P19" i="5"/>
  <c r="P28" i="5"/>
  <c r="P30" i="5"/>
  <c r="P34" i="5"/>
  <c r="K15" i="7"/>
  <c r="J15" i="7"/>
  <c r="G13" i="4"/>
  <c r="P4" i="5"/>
  <c r="R18" i="5" s="1"/>
  <c r="S18" i="5" s="1"/>
  <c r="J6" i="5"/>
  <c r="J9" i="5"/>
  <c r="P14" i="5"/>
  <c r="J16" i="5"/>
  <c r="J23" i="5"/>
  <c r="P32" i="5"/>
  <c r="J39" i="5"/>
  <c r="P46" i="5"/>
  <c r="J55" i="5"/>
  <c r="G39" i="4"/>
  <c r="G58" i="4"/>
  <c r="P21" i="5"/>
  <c r="H23" i="5"/>
  <c r="P39" i="5"/>
  <c r="K56" i="7"/>
  <c r="J56" i="7"/>
  <c r="L56" i="7" s="1"/>
  <c r="M56" i="7" s="1"/>
  <c r="N56" i="7" s="1"/>
  <c r="P25" i="7"/>
  <c r="O25" i="7"/>
  <c r="Q25" i="7" s="1"/>
  <c r="G71" i="4"/>
  <c r="G76" i="4"/>
  <c r="G14" i="4"/>
  <c r="G20" i="4"/>
  <c r="G52" i="4"/>
  <c r="G65" i="4"/>
  <c r="J13" i="5"/>
  <c r="H13" i="5"/>
  <c r="I55" i="5" s="1"/>
  <c r="P16" i="5"/>
  <c r="R5" i="5" s="1"/>
  <c r="S5" i="5" s="1"/>
  <c r="P23" i="5"/>
  <c r="P37" i="5"/>
  <c r="P52" i="5"/>
  <c r="AR64" i="3"/>
  <c r="AR72" i="3"/>
  <c r="G3" i="4"/>
  <c r="G27" i="4"/>
  <c r="G53" i="4"/>
  <c r="G59" i="4"/>
  <c r="H59" i="4" s="1"/>
  <c r="J70" i="5"/>
  <c r="J3" i="5"/>
  <c r="J53" i="5"/>
  <c r="J37" i="5"/>
  <c r="J34" i="5"/>
  <c r="J60" i="5"/>
  <c r="J26" i="5"/>
  <c r="J21" i="5"/>
  <c r="H3" i="5"/>
  <c r="I32" i="5" s="1"/>
  <c r="J72" i="5"/>
  <c r="J67" i="5"/>
  <c r="J42" i="5"/>
  <c r="J64" i="5"/>
  <c r="J50" i="5"/>
  <c r="J43" i="5"/>
  <c r="J68" i="5"/>
  <c r="J65" i="5"/>
  <c r="J58" i="5"/>
  <c r="J44" i="5"/>
  <c r="J71" i="5"/>
  <c r="J59" i="5"/>
  <c r="J48" i="5"/>
  <c r="P9" i="5"/>
  <c r="J11" i="5"/>
  <c r="J18" i="5"/>
  <c r="J35" i="5"/>
  <c r="H35" i="5"/>
  <c r="J62" i="5"/>
  <c r="P72" i="5"/>
  <c r="J76" i="5"/>
  <c r="G72" i="4"/>
  <c r="J8" i="5"/>
  <c r="J15" i="5"/>
  <c r="H15" i="5"/>
  <c r="I9" i="5" s="1"/>
  <c r="J33" i="5"/>
  <c r="O26" i="7"/>
  <c r="Q26" i="7" s="1"/>
  <c r="P26" i="7"/>
  <c r="G15" i="4"/>
  <c r="G21" i="4"/>
  <c r="G34" i="4"/>
  <c r="G66" i="4"/>
  <c r="P11" i="5"/>
  <c r="J27" i="5"/>
  <c r="P42" i="5"/>
  <c r="P62" i="5"/>
  <c r="G28" i="4"/>
  <c r="G60" i="4"/>
  <c r="P35" i="5"/>
  <c r="P64" i="5"/>
  <c r="P27" i="5"/>
  <c r="P22" i="5"/>
  <c r="P50" i="5"/>
  <c r="P43" i="5"/>
  <c r="P61" i="5"/>
  <c r="P54" i="5"/>
  <c r="P6" i="5"/>
  <c r="P73" i="5"/>
  <c r="P65" i="5"/>
  <c r="P68" i="5"/>
  <c r="P58" i="5"/>
  <c r="P47" i="5"/>
  <c r="P40" i="5"/>
  <c r="P66" i="5"/>
  <c r="P59" i="5"/>
  <c r="P48" i="5"/>
  <c r="P76" i="5"/>
  <c r="P69" i="5"/>
  <c r="P63" i="5"/>
  <c r="P38" i="5"/>
  <c r="P13" i="5"/>
  <c r="J20" i="5"/>
  <c r="J31" i="5"/>
  <c r="P33" i="5"/>
  <c r="P53" i="5"/>
  <c r="P20" i="5"/>
  <c r="J24" i="5"/>
  <c r="H24" i="5"/>
  <c r="P29" i="5"/>
  <c r="P31" i="5"/>
  <c r="G16" i="4"/>
  <c r="G42" i="4"/>
  <c r="P15" i="5"/>
  <c r="J22" i="5"/>
  <c r="J66" i="5"/>
  <c r="J25" i="5"/>
  <c r="J40" i="5"/>
  <c r="J41" i="5"/>
  <c r="K37" i="7"/>
  <c r="J37" i="7"/>
  <c r="K55" i="7"/>
  <c r="J55" i="7"/>
  <c r="L55" i="7" s="1"/>
  <c r="M55" i="7" s="1"/>
  <c r="N55" i="7" s="1"/>
  <c r="L71" i="7"/>
  <c r="M71" i="7" s="1"/>
  <c r="N71" i="7" s="1"/>
  <c r="K71" i="7"/>
  <c r="J71" i="7"/>
  <c r="J9" i="7"/>
  <c r="L9" i="7" s="1"/>
  <c r="M9" i="7" s="1"/>
  <c r="N9" i="7" s="1"/>
  <c r="P25" i="5"/>
  <c r="R25" i="5" s="1"/>
  <c r="S25" i="5" s="1"/>
  <c r="P41" i="5"/>
  <c r="J47" i="5"/>
  <c r="J51" i="5"/>
  <c r="H51" i="5"/>
  <c r="I5" i="7"/>
  <c r="H80" i="7"/>
  <c r="K50" i="7"/>
  <c r="L50" i="7"/>
  <c r="M50" i="7" s="1"/>
  <c r="N50" i="7" s="1"/>
  <c r="K72" i="7"/>
  <c r="J72" i="7"/>
  <c r="L72" i="7" s="1"/>
  <c r="M72" i="7" s="1"/>
  <c r="N72" i="7" s="1"/>
  <c r="P55" i="5"/>
  <c r="K10" i="7"/>
  <c r="J10" i="7"/>
  <c r="K14" i="7"/>
  <c r="J14" i="7"/>
  <c r="J50" i="7"/>
  <c r="P71" i="5"/>
  <c r="K19" i="7"/>
  <c r="J19" i="7"/>
  <c r="K28" i="7"/>
  <c r="J28" i="7"/>
  <c r="K38" i="7"/>
  <c r="J38" i="7"/>
  <c r="K64" i="7"/>
  <c r="J64" i="7"/>
  <c r="G47" i="4"/>
  <c r="J61" i="5"/>
  <c r="H61" i="5"/>
  <c r="H77" i="5"/>
  <c r="J77" i="5"/>
  <c r="K51" i="7"/>
  <c r="J51" i="7"/>
  <c r="P7" i="5"/>
  <c r="P44" i="5"/>
  <c r="P51" i="5"/>
  <c r="J54" i="5"/>
  <c r="J75" i="5"/>
  <c r="K39" i="7"/>
  <c r="J39" i="7"/>
  <c r="L39" i="7" s="1"/>
  <c r="M39" i="7" s="1"/>
  <c r="N39" i="7" s="1"/>
  <c r="L6" i="7"/>
  <c r="M6" i="7" s="1"/>
  <c r="N6" i="7" s="1"/>
  <c r="K6" i="7"/>
  <c r="J6" i="7"/>
  <c r="K11" i="7"/>
  <c r="J11" i="7"/>
  <c r="O74" i="7"/>
  <c r="Q74" i="7" s="1"/>
  <c r="P74" i="7"/>
  <c r="P75" i="5"/>
  <c r="P77" i="5"/>
  <c r="K20" i="7"/>
  <c r="J20" i="7"/>
  <c r="L29" i="7"/>
  <c r="M29" i="7" s="1"/>
  <c r="N29" i="7" s="1"/>
  <c r="K29" i="7"/>
  <c r="J29" i="7"/>
  <c r="K59" i="7"/>
  <c r="J59" i="7"/>
  <c r="L59" i="7" s="1"/>
  <c r="M59" i="7" s="1"/>
  <c r="N59" i="7" s="1"/>
  <c r="J56" i="5"/>
  <c r="K40" i="7"/>
  <c r="P70" i="5"/>
  <c r="L7" i="7"/>
  <c r="M7" i="7" s="1"/>
  <c r="N7" i="7" s="1"/>
  <c r="K7" i="7"/>
  <c r="J16" i="7"/>
  <c r="K21" i="7"/>
  <c r="J21" i="7"/>
  <c r="J40" i="7"/>
  <c r="K46" i="7"/>
  <c r="J46" i="7"/>
  <c r="H38" i="5"/>
  <c r="P57" i="5"/>
  <c r="J63" i="5"/>
  <c r="K12" i="7"/>
  <c r="J12" i="7"/>
  <c r="L12" i="7" s="1"/>
  <c r="M12" i="7" s="1"/>
  <c r="N12" i="7" s="1"/>
  <c r="K30" i="7"/>
  <c r="J30" i="7"/>
  <c r="K68" i="7"/>
  <c r="J68" i="7"/>
  <c r="L68" i="7" s="1"/>
  <c r="M68" i="7" s="1"/>
  <c r="N68" i="7" s="1"/>
  <c r="J45" i="5"/>
  <c r="H45" i="5"/>
  <c r="J49" i="5"/>
  <c r="J69" i="5"/>
  <c r="H69" i="5"/>
  <c r="I69" i="5" s="1"/>
  <c r="K41" i="7"/>
  <c r="J41" i="7"/>
  <c r="K47" i="7"/>
  <c r="J47" i="7"/>
  <c r="L47" i="7" s="1"/>
  <c r="M47" i="7" s="1"/>
  <c r="N47" i="7" s="1"/>
  <c r="J29" i="5"/>
  <c r="J38" i="5"/>
  <c r="P67" i="5"/>
  <c r="K8" i="7"/>
  <c r="K79" i="7"/>
  <c r="J79" i="7"/>
  <c r="G33" i="4"/>
  <c r="H29" i="5"/>
  <c r="I29" i="5" s="1"/>
  <c r="P49" i="5"/>
  <c r="H76" i="5"/>
  <c r="J8" i="7"/>
  <c r="K13" i="7"/>
  <c r="J13" i="7"/>
  <c r="J17" i="7"/>
  <c r="K22" i="7"/>
  <c r="J22" i="7"/>
  <c r="L22" i="7" s="1"/>
  <c r="M22" i="7" s="1"/>
  <c r="N22" i="7" s="1"/>
  <c r="K31" i="7"/>
  <c r="J31" i="7"/>
  <c r="K42" i="7"/>
  <c r="J42" i="7"/>
  <c r="P60" i="5"/>
  <c r="J74" i="5"/>
  <c r="H74" i="5"/>
  <c r="K48" i="7"/>
  <c r="J48" i="7"/>
  <c r="K77" i="7"/>
  <c r="J77" i="7"/>
  <c r="J73" i="5"/>
  <c r="H73" i="5"/>
  <c r="K35" i="7"/>
  <c r="J35" i="7"/>
  <c r="K44" i="7"/>
  <c r="J44" i="7"/>
  <c r="K53" i="7"/>
  <c r="J53" i="7"/>
  <c r="K62" i="7"/>
  <c r="J62" i="7"/>
  <c r="L62" i="7" s="1"/>
  <c r="M62" i="7" s="1"/>
  <c r="N62" i="7" s="1"/>
  <c r="K75" i="7"/>
  <c r="J75" i="7"/>
  <c r="H72" i="5"/>
  <c r="J66" i="7"/>
  <c r="L75" i="7"/>
  <c r="M75" i="7" s="1"/>
  <c r="N75" i="7" s="1"/>
  <c r="K60" i="7"/>
  <c r="J60" i="7"/>
  <c r="K63" i="7"/>
  <c r="L69" i="7"/>
  <c r="M69" i="7" s="1"/>
  <c r="N69" i="7" s="1"/>
  <c r="K69" i="7"/>
  <c r="J69" i="7"/>
  <c r="K78" i="7"/>
  <c r="J78" i="7"/>
  <c r="K57" i="7"/>
  <c r="J63" i="7"/>
  <c r="K27" i="7"/>
  <c r="J27" i="7"/>
  <c r="J33" i="7"/>
  <c r="K36" i="7"/>
  <c r="J36" i="7"/>
  <c r="K45" i="7"/>
  <c r="J45" i="7"/>
  <c r="L45" i="7" s="1"/>
  <c r="M45" i="7" s="1"/>
  <c r="N45" i="7" s="1"/>
  <c r="K54" i="7"/>
  <c r="J54" i="7"/>
  <c r="L54" i="7" s="1"/>
  <c r="M54" i="7" s="1"/>
  <c r="N54" i="7" s="1"/>
  <c r="K67" i="7"/>
  <c r="J67" i="7"/>
  <c r="J73" i="7"/>
  <c r="K76" i="7"/>
  <c r="J76" i="7"/>
  <c r="L76" i="7" s="1"/>
  <c r="M76" i="7" s="1"/>
  <c r="N76" i="7" s="1"/>
  <c r="L24" i="7"/>
  <c r="M24" i="7" s="1"/>
  <c r="N24" i="7" s="1"/>
  <c r="J58" i="7"/>
  <c r="K73" i="7"/>
  <c r="K43" i="7"/>
  <c r="J43" i="7"/>
  <c r="L43" i="7" s="1"/>
  <c r="M43" i="7" s="1"/>
  <c r="N43" i="7" s="1"/>
  <c r="J49" i="7"/>
  <c r="L49" i="7" s="1"/>
  <c r="M49" i="7" s="1"/>
  <c r="N49" i="7" s="1"/>
  <c r="K52" i="7"/>
  <c r="J52" i="7"/>
  <c r="L52" i="7" s="1"/>
  <c r="M52" i="7" s="1"/>
  <c r="N52" i="7" s="1"/>
  <c r="K61" i="7"/>
  <c r="J61" i="7"/>
  <c r="L70" i="7"/>
  <c r="M70" i="7" s="1"/>
  <c r="N70" i="7" s="1"/>
  <c r="K70" i="7"/>
  <c r="J70" i="7"/>
  <c r="J34" i="7"/>
  <c r="O76" i="7" l="1"/>
  <c r="Q76" i="7"/>
  <c r="P76" i="7"/>
  <c r="O59" i="7"/>
  <c r="Q59" i="7" s="1"/>
  <c r="P59" i="7"/>
  <c r="P47" i="7"/>
  <c r="O47" i="7"/>
  <c r="Q47" i="7" s="1"/>
  <c r="T26" i="7"/>
  <c r="R26" i="7"/>
  <c r="S26" i="7" s="1"/>
  <c r="Q39" i="7"/>
  <c r="P39" i="7"/>
  <c r="O39" i="7"/>
  <c r="O12" i="7"/>
  <c r="Q12" i="7"/>
  <c r="P12" i="7"/>
  <c r="P22" i="7"/>
  <c r="O22" i="7"/>
  <c r="Q22" i="7" s="1"/>
  <c r="O45" i="7"/>
  <c r="Q45" i="7"/>
  <c r="P45" i="7"/>
  <c r="O52" i="7"/>
  <c r="Q52" i="7"/>
  <c r="P52" i="7"/>
  <c r="T25" i="7"/>
  <c r="R25" i="7"/>
  <c r="S25" i="7" s="1"/>
  <c r="T74" i="7"/>
  <c r="R74" i="7"/>
  <c r="S74" i="7" s="1"/>
  <c r="P54" i="7"/>
  <c r="O54" i="7"/>
  <c r="Q54" i="7" s="1"/>
  <c r="P56" i="7"/>
  <c r="O56" i="7"/>
  <c r="Q56" i="7" s="1"/>
  <c r="P72" i="7"/>
  <c r="O72" i="7"/>
  <c r="Q72" i="7" s="1"/>
  <c r="O43" i="7"/>
  <c r="Q43" i="7" s="1"/>
  <c r="P43" i="7"/>
  <c r="O68" i="7"/>
  <c r="Q68" i="7" s="1"/>
  <c r="P68" i="7"/>
  <c r="P55" i="7"/>
  <c r="O55" i="7"/>
  <c r="Q55" i="7" s="1"/>
  <c r="P62" i="7"/>
  <c r="O62" i="7"/>
  <c r="Q62" i="7" s="1"/>
  <c r="R30" i="5"/>
  <c r="S30" i="5" s="1"/>
  <c r="AK35" i="3"/>
  <c r="AK33" i="3"/>
  <c r="BC26" i="3"/>
  <c r="BC27" i="3"/>
  <c r="BC10" i="3"/>
  <c r="AT8" i="3"/>
  <c r="I14" i="5"/>
  <c r="H37" i="4"/>
  <c r="R28" i="5"/>
  <c r="S28" i="5" s="1"/>
  <c r="I67" i="5"/>
  <c r="H62" i="4"/>
  <c r="AT41" i="3"/>
  <c r="BC46" i="3"/>
  <c r="BC37" i="3"/>
  <c r="BC56" i="3"/>
  <c r="AK60" i="3"/>
  <c r="AL60" i="3" s="1"/>
  <c r="AT33" i="3"/>
  <c r="AU33" i="3" s="1"/>
  <c r="BC28" i="3"/>
  <c r="AK52" i="3"/>
  <c r="AT19" i="3"/>
  <c r="AK8" i="3"/>
  <c r="BC44" i="3"/>
  <c r="BC31" i="3"/>
  <c r="AK17" i="3"/>
  <c r="AL17" i="3" s="1"/>
  <c r="AT10" i="3"/>
  <c r="AU10" i="3" s="1"/>
  <c r="R72" i="5"/>
  <c r="S72" i="5" s="1"/>
  <c r="R14" i="5"/>
  <c r="S14" i="5" s="1"/>
  <c r="H77" i="4"/>
  <c r="AK70" i="3"/>
  <c r="H32" i="4"/>
  <c r="I41" i="5"/>
  <c r="R56" i="5"/>
  <c r="S56" i="5" s="1"/>
  <c r="BC70" i="3"/>
  <c r="AT40" i="3"/>
  <c r="R67" i="5"/>
  <c r="S67" i="5" s="1"/>
  <c r="H42" i="4"/>
  <c r="R38" i="5"/>
  <c r="S38" i="5" s="1"/>
  <c r="R43" i="5"/>
  <c r="S43" i="5" s="1"/>
  <c r="H15" i="4"/>
  <c r="H27" i="4"/>
  <c r="H76" i="4"/>
  <c r="R19" i="5"/>
  <c r="S19" i="5" s="1"/>
  <c r="H40" i="4"/>
  <c r="AK80" i="3"/>
  <c r="AL80" i="3" s="1"/>
  <c r="AT76" i="3"/>
  <c r="H30" i="4"/>
  <c r="I26" i="5"/>
  <c r="H50" i="4"/>
  <c r="AT73" i="3"/>
  <c r="AU73" i="3" s="1"/>
  <c r="BC67" i="3"/>
  <c r="AK48" i="3"/>
  <c r="AL48" i="3" s="1"/>
  <c r="BC49" i="3"/>
  <c r="AK10" i="3"/>
  <c r="AL10" i="3" s="1"/>
  <c r="AV10" i="3" s="1"/>
  <c r="BC35" i="3"/>
  <c r="BC22" i="3"/>
  <c r="AK78" i="3"/>
  <c r="AK53" i="3"/>
  <c r="AL53" i="3" s="1"/>
  <c r="R63" i="5"/>
  <c r="S63" i="5" s="1"/>
  <c r="AK76" i="3"/>
  <c r="H19" i="4"/>
  <c r="I6" i="5"/>
  <c r="AT52" i="3"/>
  <c r="H7" i="4"/>
  <c r="H57" i="4"/>
  <c r="BC71" i="3"/>
  <c r="BC53" i="3"/>
  <c r="AK39" i="3"/>
  <c r="AT47" i="3"/>
  <c r="AK21" i="3"/>
  <c r="AL21" i="3" s="1"/>
  <c r="AT17" i="3"/>
  <c r="BC14" i="3"/>
  <c r="BC24" i="3"/>
  <c r="AT13" i="3"/>
  <c r="AU13" i="3" s="1"/>
  <c r="AT61" i="3"/>
  <c r="AT79" i="3"/>
  <c r="AT78" i="3"/>
  <c r="AT72" i="3"/>
  <c r="AU72" i="3" s="1"/>
  <c r="AT54" i="3"/>
  <c r="AT51" i="3"/>
  <c r="AT57" i="3"/>
  <c r="AT70" i="3"/>
  <c r="AT6" i="3"/>
  <c r="AU6" i="3" s="1"/>
  <c r="AT71" i="3"/>
  <c r="AT30" i="3"/>
  <c r="R24" i="5"/>
  <c r="S24" i="5" s="1"/>
  <c r="H53" i="4"/>
  <c r="Q6" i="7"/>
  <c r="P6" i="7"/>
  <c r="O6" i="7"/>
  <c r="K5" i="7"/>
  <c r="K80" i="7" s="1"/>
  <c r="L5" i="7" s="1"/>
  <c r="J5" i="7"/>
  <c r="J80" i="7" s="1"/>
  <c r="I80" i="7"/>
  <c r="AK71" i="3"/>
  <c r="AT42" i="3"/>
  <c r="H18" i="4"/>
  <c r="H69" i="4"/>
  <c r="AT50" i="3"/>
  <c r="BC38" i="3"/>
  <c r="AT44" i="3"/>
  <c r="AK56" i="3"/>
  <c r="AL56" i="3" s="1"/>
  <c r="AT32" i="3"/>
  <c r="BC11" i="3"/>
  <c r="BC41" i="3"/>
  <c r="AT24" i="3"/>
  <c r="AK28" i="3"/>
  <c r="AK22" i="3"/>
  <c r="AL22" i="3" s="1"/>
  <c r="AK49" i="3"/>
  <c r="AL49" i="3" s="1"/>
  <c r="R15" i="5"/>
  <c r="S15" i="5" s="1"/>
  <c r="P49" i="7"/>
  <c r="O49" i="7"/>
  <c r="Q49" i="7" s="1"/>
  <c r="H71" i="4"/>
  <c r="I5" i="5"/>
  <c r="I77" i="5"/>
  <c r="H36" i="4"/>
  <c r="I33" i="5"/>
  <c r="H29" i="4"/>
  <c r="H75" i="4"/>
  <c r="AT45" i="3"/>
  <c r="BC43" i="3"/>
  <c r="BC25" i="3"/>
  <c r="BC33" i="3"/>
  <c r="AT37" i="3"/>
  <c r="BC54" i="3"/>
  <c r="BC45" i="3"/>
  <c r="BC80" i="3"/>
  <c r="BC19" i="3"/>
  <c r="BC16" i="3"/>
  <c r="BC50" i="3"/>
  <c r="AT11" i="3"/>
  <c r="AU11" i="3" s="1"/>
  <c r="H34" i="4"/>
  <c r="R61" i="5"/>
  <c r="S61" i="5" s="1"/>
  <c r="R50" i="5"/>
  <c r="S50" i="5" s="1"/>
  <c r="BC76" i="3"/>
  <c r="O69" i="7"/>
  <c r="Q69" i="7"/>
  <c r="P69" i="7"/>
  <c r="O29" i="7"/>
  <c r="Q29" i="7" s="1"/>
  <c r="P29" i="7"/>
  <c r="R4" i="5"/>
  <c r="S4" i="5" s="1"/>
  <c r="R76" i="5"/>
  <c r="S76" i="5" s="1"/>
  <c r="H74" i="4"/>
  <c r="I74" i="5"/>
  <c r="I51" i="5"/>
  <c r="R48" i="5"/>
  <c r="S48" i="5" s="1"/>
  <c r="R64" i="5"/>
  <c r="S64" i="5" s="1"/>
  <c r="I62" i="5"/>
  <c r="I56" i="5"/>
  <c r="H49" i="4"/>
  <c r="BC77" i="3"/>
  <c r="AK77" i="3"/>
  <c r="AT74" i="3"/>
  <c r="H44" i="4"/>
  <c r="AK42" i="3"/>
  <c r="AK23" i="3"/>
  <c r="AL23" i="3" s="1"/>
  <c r="BC32" i="3"/>
  <c r="AK51" i="3"/>
  <c r="BC57" i="3"/>
  <c r="AK29" i="3"/>
  <c r="AL29" i="3" s="1"/>
  <c r="AV29" i="3" s="1"/>
  <c r="AT23" i="3"/>
  <c r="AT15" i="3"/>
  <c r="AU15" i="3" s="1"/>
  <c r="BC7" i="3"/>
  <c r="BC47" i="3"/>
  <c r="AK36" i="3"/>
  <c r="H20" i="4"/>
  <c r="H26" i="4"/>
  <c r="R13" i="5"/>
  <c r="S13" i="5" s="1"/>
  <c r="H16" i="4"/>
  <c r="I35" i="5"/>
  <c r="I23" i="5"/>
  <c r="I19" i="5"/>
  <c r="R71" i="5"/>
  <c r="S71" i="5" s="1"/>
  <c r="H13" i="4"/>
  <c r="H47" i="4"/>
  <c r="I66" i="5"/>
  <c r="R31" i="5"/>
  <c r="S31" i="5" s="1"/>
  <c r="R59" i="5"/>
  <c r="S59" i="5" s="1"/>
  <c r="R35" i="5"/>
  <c r="S35" i="5" s="1"/>
  <c r="I53" i="5"/>
  <c r="I63" i="5"/>
  <c r="I70" i="5"/>
  <c r="I64" i="5"/>
  <c r="I57" i="5"/>
  <c r="I43" i="5"/>
  <c r="I22" i="5"/>
  <c r="I47" i="5"/>
  <c r="I31" i="5"/>
  <c r="I59" i="5"/>
  <c r="I27" i="5"/>
  <c r="I3" i="5"/>
  <c r="K55" i="5" s="1"/>
  <c r="L55" i="5" s="1"/>
  <c r="T55" i="5" s="1"/>
  <c r="I25" i="5"/>
  <c r="I71" i="5"/>
  <c r="I21" i="5"/>
  <c r="I16" i="5"/>
  <c r="I4" i="5"/>
  <c r="I48" i="5"/>
  <c r="I17" i="5"/>
  <c r="R52" i="5"/>
  <c r="S52" i="5" s="1"/>
  <c r="I65" i="5"/>
  <c r="H58" i="4"/>
  <c r="H68" i="4"/>
  <c r="H17" i="4"/>
  <c r="AK69" i="3"/>
  <c r="AL69" i="3" s="1"/>
  <c r="I8" i="5"/>
  <c r="R45" i="5"/>
  <c r="S45" i="5" s="1"/>
  <c r="AT55" i="3"/>
  <c r="AU55" i="3" s="1"/>
  <c r="H11" i="4"/>
  <c r="AT77" i="3"/>
  <c r="AU77" i="3" s="1"/>
  <c r="AK32" i="3"/>
  <c r="BC21" i="3"/>
  <c r="AT36" i="3"/>
  <c r="AU36" i="3" s="1"/>
  <c r="AK54" i="3"/>
  <c r="BC8" i="3"/>
  <c r="BC18" i="3"/>
  <c r="AT28" i="3"/>
  <c r="AU28" i="3" s="1"/>
  <c r="BC6" i="3"/>
  <c r="AT9" i="3"/>
  <c r="AU12" i="3" s="1"/>
  <c r="AK20" i="3"/>
  <c r="AL20" i="3" s="1"/>
  <c r="P71" i="7"/>
  <c r="O71" i="7"/>
  <c r="Q71" i="7" s="1"/>
  <c r="I52" i="5"/>
  <c r="H46" i="4"/>
  <c r="H14" i="4"/>
  <c r="R39" i="5"/>
  <c r="S39" i="5" s="1"/>
  <c r="AT75" i="3"/>
  <c r="R22" i="5"/>
  <c r="S22" i="5" s="1"/>
  <c r="AT64" i="3"/>
  <c r="AU64" i="3" s="1"/>
  <c r="R27" i="5"/>
  <c r="S27" i="5" s="1"/>
  <c r="R21" i="5"/>
  <c r="S21" i="5" s="1"/>
  <c r="H4" i="4"/>
  <c r="I76" i="5"/>
  <c r="Q7" i="7"/>
  <c r="P7" i="7"/>
  <c r="O7" i="7"/>
  <c r="R77" i="5"/>
  <c r="S77" i="5" s="1"/>
  <c r="R29" i="5"/>
  <c r="S29" i="5" s="1"/>
  <c r="R66" i="5"/>
  <c r="S66" i="5" s="1"/>
  <c r="H60" i="4"/>
  <c r="I50" i="5"/>
  <c r="R37" i="5"/>
  <c r="S37" i="5" s="1"/>
  <c r="H39" i="4"/>
  <c r="H24" i="4"/>
  <c r="H54" i="4"/>
  <c r="AT66" i="3"/>
  <c r="R3" i="5"/>
  <c r="S3" i="5" s="1"/>
  <c r="AT53" i="3"/>
  <c r="AU53" i="3" s="1"/>
  <c r="H22" i="4"/>
  <c r="BC64" i="3"/>
  <c r="AT29" i="3"/>
  <c r="AU29" i="3" s="1"/>
  <c r="AT27" i="3"/>
  <c r="AU27" i="3" s="1"/>
  <c r="AK43" i="3"/>
  <c r="AL43" i="3" s="1"/>
  <c r="AT25" i="3"/>
  <c r="AK47" i="3"/>
  <c r="AL47" i="3" s="1"/>
  <c r="AK27" i="3"/>
  <c r="AL27" i="3" s="1"/>
  <c r="AT12" i="3"/>
  <c r="AT18" i="3"/>
  <c r="AU58" i="3" s="1"/>
  <c r="BC9" i="3"/>
  <c r="BC61" i="3"/>
  <c r="R54" i="5"/>
  <c r="S54" i="5" s="1"/>
  <c r="H64" i="4"/>
  <c r="BC69" i="3"/>
  <c r="O50" i="7"/>
  <c r="Q50" i="7" s="1"/>
  <c r="P50" i="7"/>
  <c r="H21" i="4"/>
  <c r="I49" i="5"/>
  <c r="H3" i="4"/>
  <c r="AK74" i="3"/>
  <c r="AL74" i="3" s="1"/>
  <c r="R69" i="5"/>
  <c r="S69" i="5" s="1"/>
  <c r="H9" i="4"/>
  <c r="I61" i="5"/>
  <c r="P24" i="7"/>
  <c r="O24" i="7"/>
  <c r="Q24" i="7" s="1"/>
  <c r="R60" i="5"/>
  <c r="S60" i="5" s="1"/>
  <c r="R49" i="5"/>
  <c r="S49" i="5" s="1"/>
  <c r="R70" i="5"/>
  <c r="S70" i="5" s="1"/>
  <c r="R75" i="5"/>
  <c r="S75" i="5" s="1"/>
  <c r="R41" i="5"/>
  <c r="S41" i="5" s="1"/>
  <c r="I24" i="5"/>
  <c r="R40" i="5"/>
  <c r="S40" i="5" s="1"/>
  <c r="H28" i="4"/>
  <c r="R9" i="5"/>
  <c r="S9" i="5" s="1"/>
  <c r="R23" i="5"/>
  <c r="S23" i="5" s="1"/>
  <c r="I68" i="5"/>
  <c r="I75" i="5"/>
  <c r="H41" i="4"/>
  <c r="AK68" i="3"/>
  <c r="AL68" i="3" s="1"/>
  <c r="AK73" i="3"/>
  <c r="AL73" i="3" s="1"/>
  <c r="AV73" i="3" s="1"/>
  <c r="I28" i="5"/>
  <c r="H70" i="4"/>
  <c r="H56" i="4"/>
  <c r="AK64" i="3"/>
  <c r="AL64" i="3" s="1"/>
  <c r="AV64" i="3" s="1"/>
  <c r="BC62" i="3"/>
  <c r="H55" i="4"/>
  <c r="H12" i="4"/>
  <c r="AT26" i="3"/>
  <c r="AU26" i="3" s="1"/>
  <c r="BC39" i="3"/>
  <c r="H67" i="4"/>
  <c r="AK9" i="3"/>
  <c r="AL9" i="3" s="1"/>
  <c r="BC66" i="3"/>
  <c r="AK18" i="3"/>
  <c r="AT7" i="3"/>
  <c r="AU44" i="3" s="1"/>
  <c r="AK15" i="3"/>
  <c r="AK72" i="3"/>
  <c r="I18" i="5"/>
  <c r="H45" i="4"/>
  <c r="H43" i="4"/>
  <c r="BC58" i="3"/>
  <c r="H23" i="4"/>
  <c r="AK57" i="3"/>
  <c r="AT43" i="3"/>
  <c r="AK24" i="3"/>
  <c r="AL24" i="3" s="1"/>
  <c r="AV24" i="3" s="1"/>
  <c r="AK30" i="3"/>
  <c r="AL30" i="3" s="1"/>
  <c r="BC75" i="3"/>
  <c r="AK50" i="3"/>
  <c r="AL50" i="3" s="1"/>
  <c r="AK40" i="3"/>
  <c r="AL40" i="3" s="1"/>
  <c r="AK37" i="3"/>
  <c r="AL37" i="3" s="1"/>
  <c r="BC55" i="3"/>
  <c r="AK25" i="3"/>
  <c r="AT16" i="3"/>
  <c r="AU16" i="3" s="1"/>
  <c r="BC48" i="3"/>
  <c r="BC74" i="3"/>
  <c r="BC36" i="3"/>
  <c r="I15" i="5"/>
  <c r="K69" i="5" s="1"/>
  <c r="L69" i="5" s="1"/>
  <c r="T69" i="5" s="1"/>
  <c r="R20" i="5"/>
  <c r="S20" i="5" s="1"/>
  <c r="R46" i="5"/>
  <c r="S46" i="5" s="1"/>
  <c r="R10" i="5"/>
  <c r="S10" i="5" s="1"/>
  <c r="Q23" i="7"/>
  <c r="P23" i="7"/>
  <c r="O23" i="7"/>
  <c r="AT69" i="3"/>
  <c r="R26" i="5"/>
  <c r="S26" i="5" s="1"/>
  <c r="AT59" i="3"/>
  <c r="AU59" i="3" s="1"/>
  <c r="H31" i="4"/>
  <c r="H8" i="4"/>
  <c r="AT67" i="3"/>
  <c r="AU67" i="3" s="1"/>
  <c r="BC79" i="3"/>
  <c r="AT68" i="3"/>
  <c r="AU68" i="3" s="1"/>
  <c r="H73" i="4"/>
  <c r="I37" i="5"/>
  <c r="AT22" i="3"/>
  <c r="AT62" i="3"/>
  <c r="AU62" i="3" s="1"/>
  <c r="AT46" i="3"/>
  <c r="AU46" i="3" s="1"/>
  <c r="AT34" i="3"/>
  <c r="AT63" i="3"/>
  <c r="AU63" i="3" s="1"/>
  <c r="AT31" i="3"/>
  <c r="AU31" i="3" s="1"/>
  <c r="AT39" i="3"/>
  <c r="AU39" i="3" s="1"/>
  <c r="AK41" i="3"/>
  <c r="AL41" i="3" s="1"/>
  <c r="BC42" i="3"/>
  <c r="BC68" i="3"/>
  <c r="AT35" i="3"/>
  <c r="AU35" i="3" s="1"/>
  <c r="R62" i="5"/>
  <c r="S62" i="5" s="1"/>
  <c r="I58" i="5"/>
  <c r="R53" i="5"/>
  <c r="S53" i="5" s="1"/>
  <c r="H48" i="4"/>
  <c r="H61" i="4"/>
  <c r="BC30" i="3"/>
  <c r="AK58" i="3"/>
  <c r="AL58" i="3" s="1"/>
  <c r="AV58" i="3" s="1"/>
  <c r="BC29" i="3"/>
  <c r="BC72" i="3"/>
  <c r="BC23" i="3"/>
  <c r="AT20" i="3"/>
  <c r="AU20" i="3" s="1"/>
  <c r="AT49" i="3"/>
  <c r="AU49" i="3" s="1"/>
  <c r="R16" i="5"/>
  <c r="S16" i="5" s="1"/>
  <c r="R51" i="5"/>
  <c r="S51" i="5" s="1"/>
  <c r="AT60" i="3"/>
  <c r="AU60" i="3" s="1"/>
  <c r="AT80" i="3"/>
  <c r="AK45" i="3"/>
  <c r="AL45" i="3" s="1"/>
  <c r="I45" i="5"/>
  <c r="H63" i="4"/>
  <c r="AK65" i="3"/>
  <c r="AL65" i="3" s="1"/>
  <c r="BC13" i="3"/>
  <c r="AK44" i="3"/>
  <c r="AL44" i="3" s="1"/>
  <c r="AK38" i="3"/>
  <c r="AK14" i="3"/>
  <c r="AL14" i="3" s="1"/>
  <c r="AK16" i="3"/>
  <c r="AL16" i="3" s="1"/>
  <c r="AV16" i="3" s="1"/>
  <c r="BC51" i="3"/>
  <c r="BC59" i="3"/>
  <c r="BC20" i="3"/>
  <c r="AK13" i="3"/>
  <c r="AL32" i="3" s="1"/>
  <c r="BC34" i="3"/>
  <c r="R47" i="5"/>
  <c r="S47" i="5" s="1"/>
  <c r="H33" i="4"/>
  <c r="R42" i="5"/>
  <c r="S42" i="5" s="1"/>
  <c r="I13" i="5"/>
  <c r="R55" i="5"/>
  <c r="S55" i="5" s="1"/>
  <c r="I46" i="5"/>
  <c r="K46" i="5" s="1"/>
  <c r="L46" i="5" s="1"/>
  <c r="T46" i="5" s="1"/>
  <c r="I54" i="5"/>
  <c r="AT65" i="3"/>
  <c r="AT56" i="3"/>
  <c r="AU56" i="3" s="1"/>
  <c r="I73" i="5"/>
  <c r="R44" i="5"/>
  <c r="S44" i="5" s="1"/>
  <c r="Q9" i="7"/>
  <c r="P9" i="7"/>
  <c r="O9" i="7"/>
  <c r="I20" i="5"/>
  <c r="R32" i="5"/>
  <c r="S32" i="5" s="1"/>
  <c r="I44" i="5"/>
  <c r="I40" i="5"/>
  <c r="BC78" i="3"/>
  <c r="I42" i="5"/>
  <c r="BC63" i="3"/>
  <c r="I72" i="5"/>
  <c r="R7" i="5"/>
  <c r="S7" i="5" s="1"/>
  <c r="R33" i="5"/>
  <c r="S33" i="5" s="1"/>
  <c r="R73" i="5"/>
  <c r="S73" i="5" s="1"/>
  <c r="R11" i="5"/>
  <c r="S11" i="5" s="1"/>
  <c r="H65" i="4"/>
  <c r="I39" i="5"/>
  <c r="R36" i="5"/>
  <c r="S36" i="5" s="1"/>
  <c r="H51" i="4"/>
  <c r="R8" i="5"/>
  <c r="S8" i="5" s="1"/>
  <c r="I10" i="5"/>
  <c r="BC73" i="3"/>
  <c r="AK59" i="3"/>
  <c r="AK61" i="3"/>
  <c r="AL61" i="3" s="1"/>
  <c r="H5" i="4"/>
  <c r="AK46" i="3"/>
  <c r="AL46" i="3" s="1"/>
  <c r="AV46" i="3" s="1"/>
  <c r="AK66" i="3"/>
  <c r="AL66" i="3" s="1"/>
  <c r="AT14" i="3"/>
  <c r="AU24" i="3" s="1"/>
  <c r="AT48" i="3"/>
  <c r="AU48" i="3" s="1"/>
  <c r="AK62" i="3"/>
  <c r="BC15" i="3"/>
  <c r="BD15" i="3" s="1"/>
  <c r="AK79" i="3"/>
  <c r="AK31" i="3"/>
  <c r="AL31" i="3" s="1"/>
  <c r="AK12" i="3"/>
  <c r="AL12" i="3" s="1"/>
  <c r="AV12" i="3" s="1"/>
  <c r="AT21" i="3"/>
  <c r="AU21" i="3" s="1"/>
  <c r="BC52" i="3"/>
  <c r="BC40" i="3"/>
  <c r="R12" i="5"/>
  <c r="S12" i="5" s="1"/>
  <c r="P70" i="7"/>
  <c r="O70" i="7"/>
  <c r="Q70" i="7" s="1"/>
  <c r="P75" i="7"/>
  <c r="O75" i="7"/>
  <c r="Q75" i="7" s="1"/>
  <c r="R58" i="5"/>
  <c r="S58" i="5" s="1"/>
  <c r="I60" i="5"/>
  <c r="R68" i="5"/>
  <c r="S68" i="5" s="1"/>
  <c r="H10" i="4"/>
  <c r="BC65" i="3"/>
  <c r="R57" i="5"/>
  <c r="S57" i="5" s="1"/>
  <c r="R65" i="5"/>
  <c r="S65" i="5" s="1"/>
  <c r="I11" i="5"/>
  <c r="R74" i="5"/>
  <c r="S74" i="5" s="1"/>
  <c r="I36" i="5"/>
  <c r="AK63" i="3"/>
  <c r="AL63" i="3" s="1"/>
  <c r="AV63" i="3" s="1"/>
  <c r="H25" i="4"/>
  <c r="I38" i="5"/>
  <c r="R6" i="5"/>
  <c r="S6" i="5" s="1"/>
  <c r="H66" i="4"/>
  <c r="H72" i="4"/>
  <c r="H52" i="4"/>
  <c r="R34" i="5"/>
  <c r="S34" i="5" s="1"/>
  <c r="R17" i="5"/>
  <c r="S17" i="5" s="1"/>
  <c r="I34" i="5"/>
  <c r="I12" i="5"/>
  <c r="H38" i="4"/>
  <c r="H35" i="4"/>
  <c r="I7" i="5"/>
  <c r="K9" i="5" s="1"/>
  <c r="L9" i="5" s="1"/>
  <c r="T9" i="5" s="1"/>
  <c r="I30" i="5"/>
  <c r="H6" i="4"/>
  <c r="AT38" i="3"/>
  <c r="AU38" i="3" s="1"/>
  <c r="AK67" i="3"/>
  <c r="AL67" i="3" s="1"/>
  <c r="AV67" i="3" s="1"/>
  <c r="AK55" i="3"/>
  <c r="AL55" i="3" s="1"/>
  <c r="AV55" i="3" s="1"/>
  <c r="AK6" i="3"/>
  <c r="AL75" i="3" s="1"/>
  <c r="BC17" i="3"/>
  <c r="BC60" i="3"/>
  <c r="AK19" i="3"/>
  <c r="AK7" i="3"/>
  <c r="AL79" i="3" s="1"/>
  <c r="AK11" i="3"/>
  <c r="AL11" i="3" s="1"/>
  <c r="AV11" i="3" s="1"/>
  <c r="T50" i="7" l="1"/>
  <c r="R50" i="7"/>
  <c r="S50" i="7" s="1"/>
  <c r="AV21" i="3"/>
  <c r="T56" i="7"/>
  <c r="R56" i="7"/>
  <c r="S56" i="7" s="1"/>
  <c r="AV56" i="3"/>
  <c r="AV44" i="3"/>
  <c r="AV48" i="3"/>
  <c r="R54" i="7"/>
  <c r="S54" i="7" s="1"/>
  <c r="T54" i="7"/>
  <c r="AV60" i="3"/>
  <c r="AV79" i="3"/>
  <c r="T75" i="7"/>
  <c r="R75" i="7"/>
  <c r="S75" i="7" s="1"/>
  <c r="T24" i="7"/>
  <c r="R24" i="7"/>
  <c r="S24" i="7" s="1"/>
  <c r="R62" i="7"/>
  <c r="S62" i="7" s="1"/>
  <c r="T62" i="7"/>
  <c r="R70" i="7"/>
  <c r="S70" i="7" s="1"/>
  <c r="T70" i="7"/>
  <c r="T49" i="7"/>
  <c r="R49" i="7"/>
  <c r="S49" i="7" s="1"/>
  <c r="AV68" i="3"/>
  <c r="AV27" i="3"/>
  <c r="R55" i="7"/>
  <c r="S55" i="7" s="1"/>
  <c r="T55" i="7"/>
  <c r="R47" i="7"/>
  <c r="S47" i="7" s="1"/>
  <c r="T47" i="7"/>
  <c r="AV80" i="3"/>
  <c r="R71" i="7"/>
  <c r="S71" i="7" s="1"/>
  <c r="T71" i="7"/>
  <c r="AV49" i="3"/>
  <c r="M5" i="7"/>
  <c r="N5" i="7" s="1"/>
  <c r="T68" i="7"/>
  <c r="R68" i="7"/>
  <c r="S68" i="7" s="1"/>
  <c r="T59" i="7"/>
  <c r="R59" i="7"/>
  <c r="S59" i="7" s="1"/>
  <c r="AV20" i="3"/>
  <c r="T29" i="7"/>
  <c r="R29" i="7"/>
  <c r="S29" i="7" s="1"/>
  <c r="AV53" i="3"/>
  <c r="AV17" i="3"/>
  <c r="T43" i="7"/>
  <c r="R43" i="7"/>
  <c r="S43" i="7" s="1"/>
  <c r="AV31" i="3"/>
  <c r="T72" i="7"/>
  <c r="R72" i="7"/>
  <c r="S72" i="7" s="1"/>
  <c r="T22" i="7"/>
  <c r="R22" i="7"/>
  <c r="S22" i="7" s="1"/>
  <c r="BD18" i="3"/>
  <c r="K8" i="5"/>
  <c r="L8" i="5" s="1"/>
  <c r="T8" i="5" s="1"/>
  <c r="K27" i="5"/>
  <c r="L27" i="5" s="1"/>
  <c r="T27" i="5" s="1"/>
  <c r="AU32" i="3"/>
  <c r="AV32" i="3" s="1"/>
  <c r="BD32" i="3"/>
  <c r="BD53" i="3"/>
  <c r="AL6" i="3"/>
  <c r="AV6" i="3" s="1"/>
  <c r="AL33" i="3"/>
  <c r="AV33" i="3" s="1"/>
  <c r="K12" i="5"/>
  <c r="L12" i="5" s="1"/>
  <c r="T12" i="5" s="1"/>
  <c r="AU80" i="3"/>
  <c r="BD78" i="3"/>
  <c r="AU18" i="3"/>
  <c r="K18" i="5"/>
  <c r="L18" i="5" s="1"/>
  <c r="T18" i="5" s="1"/>
  <c r="K28" i="5"/>
  <c r="L28" i="5" s="1"/>
  <c r="T28" i="5" s="1"/>
  <c r="BD8" i="3"/>
  <c r="K59" i="5"/>
  <c r="L59" i="5" s="1"/>
  <c r="T59" i="5" s="1"/>
  <c r="BD33" i="3"/>
  <c r="AU47" i="3"/>
  <c r="AV47" i="3" s="1"/>
  <c r="BD22" i="3"/>
  <c r="K26" i="5"/>
  <c r="L26" i="5" s="1"/>
  <c r="T26" i="5" s="1"/>
  <c r="AL8" i="3"/>
  <c r="K34" i="5"/>
  <c r="L34" i="5" s="1"/>
  <c r="T34" i="5" s="1"/>
  <c r="K29" i="5"/>
  <c r="L29" i="5" s="1"/>
  <c r="T29" i="5" s="1"/>
  <c r="AL72" i="3"/>
  <c r="AV72" i="3" s="1"/>
  <c r="AL71" i="3"/>
  <c r="K31" i="5"/>
  <c r="L31" i="5" s="1"/>
  <c r="T31" i="5" s="1"/>
  <c r="AL77" i="3"/>
  <c r="AV77" i="3" s="1"/>
  <c r="AU9" i="3"/>
  <c r="AV9" i="3" s="1"/>
  <c r="K56" i="5"/>
  <c r="L56" i="5" s="1"/>
  <c r="T56" i="5" s="1"/>
  <c r="BD25" i="3"/>
  <c r="BD71" i="3"/>
  <c r="AU19" i="3"/>
  <c r="AL25" i="3"/>
  <c r="AV25" i="3" s="1"/>
  <c r="K40" i="5"/>
  <c r="L40" i="5" s="1"/>
  <c r="T40" i="5" s="1"/>
  <c r="BD39" i="3"/>
  <c r="R7" i="7"/>
  <c r="S7" i="7" s="1"/>
  <c r="T7" i="7"/>
  <c r="K47" i="5"/>
  <c r="L47" i="5" s="1"/>
  <c r="T47" i="5" s="1"/>
  <c r="BD16" i="3"/>
  <c r="BD35" i="3"/>
  <c r="BD28" i="3"/>
  <c r="AL7" i="3"/>
  <c r="R39" i="7"/>
  <c r="S39" i="7" s="1"/>
  <c r="T39" i="7"/>
  <c r="AU79" i="3"/>
  <c r="AL13" i="3"/>
  <c r="AV13" i="3" s="1"/>
  <c r="AU34" i="3"/>
  <c r="K76" i="5"/>
  <c r="L76" i="5" s="1"/>
  <c r="T76" i="5" s="1"/>
  <c r="K52" i="5"/>
  <c r="L52" i="5" s="1"/>
  <c r="T52" i="5" s="1"/>
  <c r="K22" i="5"/>
  <c r="L22" i="5" s="1"/>
  <c r="T22" i="5" s="1"/>
  <c r="BD47" i="3"/>
  <c r="T69" i="7"/>
  <c r="R69" i="7"/>
  <c r="S69" i="7" s="1"/>
  <c r="BD43" i="3"/>
  <c r="BE43" i="3" s="1"/>
  <c r="BD38" i="3"/>
  <c r="R6" i="7"/>
  <c r="S6" i="7" s="1"/>
  <c r="T6" i="7"/>
  <c r="AL28" i="3"/>
  <c r="AV28" i="3" s="1"/>
  <c r="AU30" i="3"/>
  <c r="AV30" i="3" s="1"/>
  <c r="K67" i="5"/>
  <c r="L67" i="5" s="1"/>
  <c r="T67" i="5" s="1"/>
  <c r="T52" i="7"/>
  <c r="R52" i="7"/>
  <c r="S52" i="7" s="1"/>
  <c r="BD59" i="3"/>
  <c r="AL62" i="3"/>
  <c r="AV62" i="3" s="1"/>
  <c r="K44" i="5"/>
  <c r="L44" i="5" s="1"/>
  <c r="T44" i="5" s="1"/>
  <c r="BD51" i="3"/>
  <c r="AU65" i="3"/>
  <c r="AV65" i="3" s="1"/>
  <c r="BD36" i="3"/>
  <c r="BD75" i="3"/>
  <c r="AU69" i="3"/>
  <c r="AV69" i="3" s="1"/>
  <c r="BD69" i="3"/>
  <c r="AL54" i="3"/>
  <c r="AL51" i="3"/>
  <c r="K43" i="5"/>
  <c r="L43" i="5" s="1"/>
  <c r="T43" i="5" s="1"/>
  <c r="K19" i="5"/>
  <c r="L19" i="5" s="1"/>
  <c r="T19" i="5" s="1"/>
  <c r="BD7" i="3"/>
  <c r="K62" i="5"/>
  <c r="L62" i="5" s="1"/>
  <c r="T62" i="5" s="1"/>
  <c r="AU71" i="3"/>
  <c r="AU17" i="3"/>
  <c r="AL35" i="3"/>
  <c r="AV35" i="3" s="1"/>
  <c r="AU22" i="3"/>
  <c r="AV22" i="3" s="1"/>
  <c r="BD20" i="3"/>
  <c r="K39" i="5"/>
  <c r="L39" i="5" s="1"/>
  <c r="T39" i="5" s="1"/>
  <c r="AU54" i="3"/>
  <c r="K36" i="5"/>
  <c r="L36" i="5" s="1"/>
  <c r="T36" i="5" s="1"/>
  <c r="BD29" i="3"/>
  <c r="K58" i="5"/>
  <c r="L58" i="5" s="1"/>
  <c r="T58" i="5" s="1"/>
  <c r="AU41" i="3"/>
  <c r="AV41" i="3" s="1"/>
  <c r="K75" i="5"/>
  <c r="L75" i="5" s="1"/>
  <c r="T75" i="5" s="1"/>
  <c r="AU25" i="3"/>
  <c r="K65" i="5"/>
  <c r="L65" i="5" s="1"/>
  <c r="T65" i="5" s="1"/>
  <c r="K57" i="5"/>
  <c r="L57" i="5" s="1"/>
  <c r="T57" i="5" s="1"/>
  <c r="K23" i="5"/>
  <c r="L23" i="5" s="1"/>
  <c r="T23" i="5" s="1"/>
  <c r="BD19" i="3"/>
  <c r="BD24" i="3"/>
  <c r="AL76" i="3"/>
  <c r="AU8" i="3"/>
  <c r="K42" i="5"/>
  <c r="L42" i="5" s="1"/>
  <c r="T42" i="5" s="1"/>
  <c r="BD23" i="3"/>
  <c r="AU23" i="3"/>
  <c r="AV23" i="3" s="1"/>
  <c r="BD72" i="3"/>
  <c r="K20" i="5"/>
  <c r="L20" i="5" s="1"/>
  <c r="T20" i="5" s="1"/>
  <c r="K45" i="5"/>
  <c r="L45" i="5" s="1"/>
  <c r="T45" i="5" s="1"/>
  <c r="BD74" i="3"/>
  <c r="K68" i="5"/>
  <c r="L68" i="5" s="1"/>
  <c r="T68" i="5" s="1"/>
  <c r="K64" i="5"/>
  <c r="L64" i="5" s="1"/>
  <c r="T64" i="5" s="1"/>
  <c r="BD76" i="3"/>
  <c r="BD80" i="3"/>
  <c r="K6" i="5"/>
  <c r="L6" i="5" s="1"/>
  <c r="T6" i="5" s="1"/>
  <c r="AL52" i="3"/>
  <c r="BD70" i="3"/>
  <c r="BD56" i="3"/>
  <c r="K14" i="5"/>
  <c r="L14" i="5" s="1"/>
  <c r="T14" i="5" s="1"/>
  <c r="T45" i="7"/>
  <c r="R45" i="7"/>
  <c r="S45" i="7" s="1"/>
  <c r="K60" i="5"/>
  <c r="L60" i="5" s="1"/>
  <c r="T60" i="5" s="1"/>
  <c r="AU52" i="3"/>
  <c r="AU66" i="3"/>
  <c r="AV66" i="3" s="1"/>
  <c r="AU43" i="3"/>
  <c r="AV43" i="3" s="1"/>
  <c r="BD40" i="3"/>
  <c r="K11" i="5"/>
  <c r="L11" i="5" s="1"/>
  <c r="T11" i="5" s="1"/>
  <c r="BD52" i="3"/>
  <c r="AU42" i="3"/>
  <c r="AU50" i="3"/>
  <c r="AV50" i="3" s="1"/>
  <c r="AU40" i="3"/>
  <c r="AV40" i="3" s="1"/>
  <c r="K17" i="5"/>
  <c r="L17" i="5" s="1"/>
  <c r="T17" i="5" s="1"/>
  <c r="K70" i="5"/>
  <c r="L70" i="5" s="1"/>
  <c r="T70" i="5" s="1"/>
  <c r="K51" i="5"/>
  <c r="L51" i="5" s="1"/>
  <c r="T51" i="5" s="1"/>
  <c r="AU14" i="3"/>
  <c r="AV14" i="3" s="1"/>
  <c r="AL42" i="3"/>
  <c r="AV42" i="3" s="1"/>
  <c r="AL19" i="3"/>
  <c r="AV19" i="3" s="1"/>
  <c r="AU45" i="3"/>
  <c r="AV45" i="3" s="1"/>
  <c r="K13" i="5"/>
  <c r="L13" i="5" s="1"/>
  <c r="T13" i="5" s="1"/>
  <c r="BD60" i="3"/>
  <c r="AU51" i="3"/>
  <c r="K37" i="5"/>
  <c r="L37" i="5" s="1"/>
  <c r="T37" i="5" s="1"/>
  <c r="BD48" i="3"/>
  <c r="K61" i="5"/>
  <c r="L61" i="5" s="1"/>
  <c r="T61" i="5" s="1"/>
  <c r="AU37" i="3"/>
  <c r="AV37" i="3" s="1"/>
  <c r="BD21" i="3"/>
  <c r="K48" i="5"/>
  <c r="L48" i="5" s="1"/>
  <c r="T48" i="5" s="1"/>
  <c r="K63" i="5"/>
  <c r="L63" i="5" s="1"/>
  <c r="T63" i="5" s="1"/>
  <c r="AU61" i="3"/>
  <c r="AV61" i="3" s="1"/>
  <c r="BD45" i="3"/>
  <c r="AL70" i="3"/>
  <c r="AV70" i="3" s="1"/>
  <c r="BD14" i="3"/>
  <c r="BD31" i="3"/>
  <c r="BD37" i="3"/>
  <c r="K32" i="5"/>
  <c r="L32" i="5" s="1"/>
  <c r="T32" i="5" s="1"/>
  <c r="AL34" i="3"/>
  <c r="AV34" i="3" s="1"/>
  <c r="R23" i="7"/>
  <c r="S23" i="7" s="1"/>
  <c r="T23" i="7"/>
  <c r="BD66" i="3"/>
  <c r="AL15" i="3"/>
  <c r="AV15" i="3" s="1"/>
  <c r="K4" i="5"/>
  <c r="L4" i="5" s="1"/>
  <c r="T4" i="5" s="1"/>
  <c r="K53" i="5"/>
  <c r="L53" i="5" s="1"/>
  <c r="T53" i="5" s="1"/>
  <c r="K35" i="5"/>
  <c r="L35" i="5" s="1"/>
  <c r="T35" i="5" s="1"/>
  <c r="K74" i="5"/>
  <c r="L74" i="5" s="1"/>
  <c r="T74" i="5" s="1"/>
  <c r="K33" i="5"/>
  <c r="L33" i="5" s="1"/>
  <c r="T33" i="5" s="1"/>
  <c r="BD41" i="3"/>
  <c r="BD49" i="3"/>
  <c r="BD10" i="3"/>
  <c r="K15" i="5"/>
  <c r="L15" i="5" s="1"/>
  <c r="T15" i="5" s="1"/>
  <c r="AU75" i="3"/>
  <c r="AV75" i="3" s="1"/>
  <c r="BD62" i="3"/>
  <c r="AU7" i="3"/>
  <c r="BD64" i="3"/>
  <c r="K50" i="5"/>
  <c r="L50" i="5" s="1"/>
  <c r="T50" i="5" s="1"/>
  <c r="AU57" i="3"/>
  <c r="K16" i="5"/>
  <c r="L16" i="5" s="1"/>
  <c r="T16" i="5" s="1"/>
  <c r="BD57" i="3"/>
  <c r="AU74" i="3"/>
  <c r="AV74" i="3" s="1"/>
  <c r="AU70" i="3"/>
  <c r="K41" i="5"/>
  <c r="L41" i="5" s="1"/>
  <c r="T41" i="5" s="1"/>
  <c r="BD44" i="3"/>
  <c r="BD46" i="3"/>
  <c r="T9" i="7"/>
  <c r="R9" i="7"/>
  <c r="S9" i="7" s="1"/>
  <c r="K73" i="5"/>
  <c r="L73" i="5" s="1"/>
  <c r="T73" i="5" s="1"/>
  <c r="BD61" i="3"/>
  <c r="BD6" i="3"/>
  <c r="K21" i="5"/>
  <c r="L21" i="5" s="1"/>
  <c r="T21" i="5" s="1"/>
  <c r="U21" i="5" s="1"/>
  <c r="V21" i="5" s="1"/>
  <c r="BD77" i="3"/>
  <c r="K77" i="5"/>
  <c r="L77" i="5" s="1"/>
  <c r="T77" i="5" s="1"/>
  <c r="BD11" i="3"/>
  <c r="AL78" i="3"/>
  <c r="AV78" i="3" s="1"/>
  <c r="AL38" i="3"/>
  <c r="AV38" i="3" s="1"/>
  <c r="AL59" i="3"/>
  <c r="AV59" i="3" s="1"/>
  <c r="BD17" i="3"/>
  <c r="BD58" i="3"/>
  <c r="K10" i="5"/>
  <c r="L10" i="5" s="1"/>
  <c r="T10" i="5" s="1"/>
  <c r="BD79" i="3"/>
  <c r="AL39" i="3"/>
  <c r="AV39" i="3" s="1"/>
  <c r="K71" i="5"/>
  <c r="L71" i="5" s="1"/>
  <c r="T71" i="5" s="1"/>
  <c r="AL26" i="3"/>
  <c r="AV26" i="3" s="1"/>
  <c r="BD54" i="3"/>
  <c r="K5" i="5"/>
  <c r="L5" i="5" s="1"/>
  <c r="T5" i="5" s="1"/>
  <c r="T12" i="7"/>
  <c r="R12" i="7"/>
  <c r="S12" i="7" s="1"/>
  <c r="BD13" i="3"/>
  <c r="AL36" i="3"/>
  <c r="AV36" i="3" s="1"/>
  <c r="K7" i="5"/>
  <c r="L7" i="5" s="1"/>
  <c r="T7" i="5" s="1"/>
  <c r="BD65" i="3"/>
  <c r="AU76" i="3"/>
  <c r="BD34" i="3"/>
  <c r="AL18" i="3"/>
  <c r="AV18" i="3" s="1"/>
  <c r="BD42" i="3"/>
  <c r="BD55" i="3"/>
  <c r="K24" i="5"/>
  <c r="L24" i="5" s="1"/>
  <c r="T24" i="5" s="1"/>
  <c r="BD9" i="3"/>
  <c r="K25" i="5"/>
  <c r="L25" i="5" s="1"/>
  <c r="T25" i="5" s="1"/>
  <c r="K66" i="5"/>
  <c r="L66" i="5" s="1"/>
  <c r="T66" i="5" s="1"/>
  <c r="BD67" i="3"/>
  <c r="BD27" i="3"/>
  <c r="BE27" i="3" s="1"/>
  <c r="BF27" i="3" s="1"/>
  <c r="BG27" i="3" s="1"/>
  <c r="T76" i="7"/>
  <c r="R76" i="7"/>
  <c r="S76" i="7" s="1"/>
  <c r="AL57" i="3"/>
  <c r="AV57" i="3" s="1"/>
  <c r="BD73" i="3"/>
  <c r="K30" i="5"/>
  <c r="L30" i="5" s="1"/>
  <c r="T30" i="5" s="1"/>
  <c r="K72" i="5"/>
  <c r="L72" i="5" s="1"/>
  <c r="T72" i="5" s="1"/>
  <c r="AU78" i="3"/>
  <c r="BD63" i="3"/>
  <c r="BD30" i="3"/>
  <c r="BD68" i="3"/>
  <c r="K38" i="5"/>
  <c r="L38" i="5" s="1"/>
  <c r="T38" i="5" s="1"/>
  <c r="K54" i="5"/>
  <c r="L54" i="5" s="1"/>
  <c r="T54" i="5" s="1"/>
  <c r="K49" i="5"/>
  <c r="L49" i="5" s="1"/>
  <c r="T49" i="5" s="1"/>
  <c r="K3" i="5"/>
  <c r="L3" i="5" s="1"/>
  <c r="T3" i="5" s="1"/>
  <c r="U69" i="5" s="1"/>
  <c r="V69" i="5" s="1"/>
  <c r="BD50" i="3"/>
  <c r="L27" i="7"/>
  <c r="M27" i="7" s="1"/>
  <c r="N27" i="7" s="1"/>
  <c r="L35" i="7"/>
  <c r="M35" i="7" s="1"/>
  <c r="N35" i="7" s="1"/>
  <c r="L34" i="7"/>
  <c r="M34" i="7" s="1"/>
  <c r="N34" i="7" s="1"/>
  <c r="L33" i="7"/>
  <c r="M33" i="7" s="1"/>
  <c r="N33" i="7" s="1"/>
  <c r="L10" i="7"/>
  <c r="M10" i="7" s="1"/>
  <c r="N10" i="7" s="1"/>
  <c r="L18" i="7"/>
  <c r="M18" i="7" s="1"/>
  <c r="N18" i="7" s="1"/>
  <c r="L57" i="7"/>
  <c r="M57" i="7" s="1"/>
  <c r="N57" i="7" s="1"/>
  <c r="L11" i="7"/>
  <c r="M11" i="7" s="1"/>
  <c r="N11" i="7" s="1"/>
  <c r="L41" i="7"/>
  <c r="M41" i="7" s="1"/>
  <c r="N41" i="7" s="1"/>
  <c r="L31" i="7"/>
  <c r="M31" i="7" s="1"/>
  <c r="N31" i="7" s="1"/>
  <c r="L58" i="7"/>
  <c r="M58" i="7" s="1"/>
  <c r="N58" i="7" s="1"/>
  <c r="L79" i="7"/>
  <c r="M79" i="7" s="1"/>
  <c r="N79" i="7" s="1"/>
  <c r="L40" i="7"/>
  <c r="M40" i="7" s="1"/>
  <c r="N40" i="7" s="1"/>
  <c r="L42" i="7"/>
  <c r="M42" i="7" s="1"/>
  <c r="N42" i="7" s="1"/>
  <c r="L38" i="7"/>
  <c r="M38" i="7" s="1"/>
  <c r="N38" i="7" s="1"/>
  <c r="L61" i="7"/>
  <c r="M61" i="7" s="1"/>
  <c r="N61" i="7" s="1"/>
  <c r="L60" i="7"/>
  <c r="M60" i="7" s="1"/>
  <c r="N60" i="7" s="1"/>
  <c r="L32" i="7"/>
  <c r="M32" i="7" s="1"/>
  <c r="N32" i="7" s="1"/>
  <c r="L64" i="7"/>
  <c r="M64" i="7" s="1"/>
  <c r="N64" i="7" s="1"/>
  <c r="L14" i="7"/>
  <c r="M14" i="7" s="1"/>
  <c r="N14" i="7" s="1"/>
  <c r="L44" i="7"/>
  <c r="M44" i="7" s="1"/>
  <c r="N44" i="7" s="1"/>
  <c r="L36" i="7"/>
  <c r="M36" i="7" s="1"/>
  <c r="N36" i="7" s="1"/>
  <c r="L21" i="7"/>
  <c r="M21" i="7" s="1"/>
  <c r="N21" i="7" s="1"/>
  <c r="L30" i="7"/>
  <c r="M30" i="7" s="1"/>
  <c r="N30" i="7" s="1"/>
  <c r="L17" i="7"/>
  <c r="M17" i="7" s="1"/>
  <c r="N17" i="7" s="1"/>
  <c r="L48" i="7"/>
  <c r="M48" i="7" s="1"/>
  <c r="N48" i="7" s="1"/>
  <c r="L15" i="7"/>
  <c r="M15" i="7" s="1"/>
  <c r="N15" i="7" s="1"/>
  <c r="L73" i="7"/>
  <c r="M73" i="7" s="1"/>
  <c r="N73" i="7" s="1"/>
  <c r="L63" i="7"/>
  <c r="M63" i="7" s="1"/>
  <c r="N63" i="7" s="1"/>
  <c r="L67" i="7"/>
  <c r="M67" i="7" s="1"/>
  <c r="N67" i="7" s="1"/>
  <c r="L28" i="7"/>
  <c r="M28" i="7" s="1"/>
  <c r="N28" i="7" s="1"/>
  <c r="L78" i="7"/>
  <c r="M78" i="7" s="1"/>
  <c r="N78" i="7" s="1"/>
  <c r="L8" i="7"/>
  <c r="M8" i="7" s="1"/>
  <c r="N8" i="7" s="1"/>
  <c r="L20" i="7"/>
  <c r="M20" i="7" s="1"/>
  <c r="N20" i="7" s="1"/>
  <c r="L46" i="7"/>
  <c r="M46" i="7" s="1"/>
  <c r="N46" i="7" s="1"/>
  <c r="L37" i="7"/>
  <c r="M37" i="7" s="1"/>
  <c r="N37" i="7" s="1"/>
  <c r="L65" i="7"/>
  <c r="M65" i="7" s="1"/>
  <c r="N65" i="7" s="1"/>
  <c r="L16" i="7"/>
  <c r="M16" i="7" s="1"/>
  <c r="N16" i="7" s="1"/>
  <c r="L13" i="7"/>
  <c r="M13" i="7" s="1"/>
  <c r="N13" i="7" s="1"/>
  <c r="L53" i="7"/>
  <c r="M53" i="7" s="1"/>
  <c r="N53" i="7" s="1"/>
  <c r="L77" i="7"/>
  <c r="M77" i="7" s="1"/>
  <c r="N77" i="7" s="1"/>
  <c r="L66" i="7"/>
  <c r="M66" i="7" s="1"/>
  <c r="N66" i="7" s="1"/>
  <c r="L19" i="7"/>
  <c r="M19" i="7" s="1"/>
  <c r="N19" i="7" s="1"/>
  <c r="L51" i="7"/>
  <c r="M51" i="7" s="1"/>
  <c r="N51" i="7" s="1"/>
  <c r="BD26" i="3"/>
  <c r="BD12" i="3"/>
  <c r="BE60" i="3" l="1"/>
  <c r="BF60" i="3" s="1"/>
  <c r="BG60" i="3" s="1"/>
  <c r="BE53" i="3"/>
  <c r="BF53" i="3" s="1"/>
  <c r="BG53" i="3" s="1"/>
  <c r="O78" i="7"/>
  <c r="P78" i="7" s="1"/>
  <c r="O61" i="7"/>
  <c r="P61" i="7"/>
  <c r="BE50" i="3"/>
  <c r="BF50" i="3" s="1"/>
  <c r="BG50" i="3" s="1"/>
  <c r="BE67" i="3"/>
  <c r="BF67" i="3" s="1"/>
  <c r="BG67" i="3" s="1"/>
  <c r="U5" i="5"/>
  <c r="V5" i="5" s="1"/>
  <c r="BE6" i="3"/>
  <c r="BF6" i="3" s="1"/>
  <c r="BG6" i="3" s="1"/>
  <c r="BE62" i="3"/>
  <c r="BF62" i="3" s="1"/>
  <c r="BG62" i="3" s="1"/>
  <c r="U32" i="5"/>
  <c r="V32" i="5" s="1"/>
  <c r="U13" i="5"/>
  <c r="V13" i="5" s="1"/>
  <c r="BE72" i="3"/>
  <c r="BF72" i="3" s="1"/>
  <c r="BG72" i="3" s="1"/>
  <c r="U36" i="5"/>
  <c r="V36" i="5" s="1"/>
  <c r="BE75" i="3"/>
  <c r="BF75" i="3" s="1"/>
  <c r="BG75" i="3" s="1"/>
  <c r="AV8" i="3"/>
  <c r="BE32" i="3"/>
  <c r="BF32" i="3" s="1"/>
  <c r="BG32" i="3" s="1"/>
  <c r="U9" i="5"/>
  <c r="V9" i="5" s="1"/>
  <c r="BE54" i="3"/>
  <c r="BE37" i="3"/>
  <c r="BF37" i="3" s="1"/>
  <c r="BG37" i="3" s="1"/>
  <c r="U60" i="5"/>
  <c r="V60" i="5" s="1"/>
  <c r="BE36" i="3"/>
  <c r="BF36" i="3" s="1"/>
  <c r="BG36" i="3" s="1"/>
  <c r="U26" i="5"/>
  <c r="V26" i="5" s="1"/>
  <c r="BE31" i="3"/>
  <c r="BF31" i="3" s="1"/>
  <c r="BG31" i="3" s="1"/>
  <c r="BE23" i="3"/>
  <c r="BF23" i="3" s="1"/>
  <c r="BG23" i="3" s="1"/>
  <c r="U39" i="5"/>
  <c r="V39" i="5" s="1"/>
  <c r="BE47" i="3"/>
  <c r="BF47" i="3" s="1"/>
  <c r="BG47" i="3" s="1"/>
  <c r="BE39" i="3"/>
  <c r="BF39" i="3" s="1"/>
  <c r="BG39" i="3" s="1"/>
  <c r="BE22" i="3"/>
  <c r="BF22" i="3" s="1"/>
  <c r="BG22" i="3" s="1"/>
  <c r="U27" i="5"/>
  <c r="V27" i="5" s="1"/>
  <c r="U3" i="5"/>
  <c r="V3" i="5" s="1"/>
  <c r="BE10" i="3"/>
  <c r="BF10" i="3" s="1"/>
  <c r="BG10" i="3" s="1"/>
  <c r="BE14" i="3"/>
  <c r="BF14" i="3" s="1"/>
  <c r="BG14" i="3" s="1"/>
  <c r="U42" i="5"/>
  <c r="V42" i="5" s="1"/>
  <c r="BE20" i="3"/>
  <c r="BF20" i="3" s="1"/>
  <c r="BG20" i="3" s="1"/>
  <c r="BE51" i="3"/>
  <c r="U22" i="5"/>
  <c r="V22" i="5" s="1"/>
  <c r="U40" i="5"/>
  <c r="V40" i="5" s="1"/>
  <c r="U8" i="5"/>
  <c r="V8" i="5" s="1"/>
  <c r="U47" i="5"/>
  <c r="V47" i="5" s="1"/>
  <c r="U25" i="5"/>
  <c r="V25" i="5" s="1"/>
  <c r="P63" i="7"/>
  <c r="O63" i="7"/>
  <c r="Q63" i="7" s="1"/>
  <c r="BE49" i="3"/>
  <c r="BF49" i="3" s="1"/>
  <c r="BG49" i="3" s="1"/>
  <c r="U14" i="5"/>
  <c r="V14" i="5" s="1"/>
  <c r="U44" i="5"/>
  <c r="V44" i="5" s="1"/>
  <c r="U52" i="5"/>
  <c r="V52" i="5" s="1"/>
  <c r="BE33" i="3"/>
  <c r="BF33" i="3" s="1"/>
  <c r="BG33" i="3" s="1"/>
  <c r="BE18" i="3"/>
  <c r="BF18" i="3" s="1"/>
  <c r="BG18" i="3" s="1"/>
  <c r="BE29" i="3"/>
  <c r="BF29" i="3" s="1"/>
  <c r="BG29" i="3" s="1"/>
  <c r="BE9" i="3"/>
  <c r="BF9" i="3" s="1"/>
  <c r="BG9" i="3" s="1"/>
  <c r="O79" i="7"/>
  <c r="P79" i="7" s="1"/>
  <c r="U24" i="5"/>
  <c r="V24" i="5" s="1"/>
  <c r="BE79" i="3"/>
  <c r="BF79" i="3" s="1"/>
  <c r="BG79" i="3" s="1"/>
  <c r="BE46" i="3"/>
  <c r="BF46" i="3" s="1"/>
  <c r="BG46" i="3" s="1"/>
  <c r="BE41" i="3"/>
  <c r="BF41" i="3" s="1"/>
  <c r="BG41" i="3" s="1"/>
  <c r="BE45" i="3"/>
  <c r="BF45" i="3" s="1"/>
  <c r="BG45" i="3" s="1"/>
  <c r="U51" i="5"/>
  <c r="V51" i="5" s="1"/>
  <c r="BE56" i="3"/>
  <c r="BF56" i="3" s="1"/>
  <c r="BG56" i="3" s="1"/>
  <c r="AV76" i="3"/>
  <c r="U76" i="5"/>
  <c r="V76" i="5" s="1"/>
  <c r="U59" i="5"/>
  <c r="V59" i="5" s="1"/>
  <c r="BE61" i="3"/>
  <c r="BF61" i="3" s="1"/>
  <c r="BG61" i="3" s="1"/>
  <c r="O42" i="7"/>
  <c r="P42" i="7" s="1"/>
  <c r="U73" i="5"/>
  <c r="V73" i="5" s="1"/>
  <c r="U71" i="5"/>
  <c r="V71" i="5" s="1"/>
  <c r="P73" i="7"/>
  <c r="O73" i="7"/>
  <c r="BE68" i="3"/>
  <c r="BF68" i="3" s="1"/>
  <c r="BG68" i="3" s="1"/>
  <c r="P48" i="7"/>
  <c r="O48" i="7"/>
  <c r="O31" i="7"/>
  <c r="P31" i="7" s="1"/>
  <c r="BE44" i="3"/>
  <c r="BF44" i="3" s="1"/>
  <c r="BG44" i="3" s="1"/>
  <c r="U33" i="5"/>
  <c r="V33" i="5" s="1"/>
  <c r="U70" i="5"/>
  <c r="V70" i="5" s="1"/>
  <c r="BE70" i="3"/>
  <c r="BF70" i="3" s="1"/>
  <c r="BG70" i="3" s="1"/>
  <c r="BE24" i="3"/>
  <c r="BF24" i="3" s="1"/>
  <c r="BG24" i="3" s="1"/>
  <c r="BE59" i="3"/>
  <c r="BF59" i="3" s="1"/>
  <c r="BG59" i="3" s="1"/>
  <c r="BE71" i="3"/>
  <c r="BE8" i="3"/>
  <c r="BF8" i="3" s="1"/>
  <c r="BG8" i="3" s="1"/>
  <c r="O8" i="7"/>
  <c r="P8" i="7" s="1"/>
  <c r="U20" i="5"/>
  <c r="V20" i="5" s="1"/>
  <c r="O28" i="7"/>
  <c r="P28" i="7" s="1"/>
  <c r="O67" i="7"/>
  <c r="P67" i="7" s="1"/>
  <c r="U15" i="5"/>
  <c r="V15" i="5" s="1"/>
  <c r="O40" i="7"/>
  <c r="P40" i="7" s="1"/>
  <c r="O51" i="7"/>
  <c r="P51" i="7" s="1"/>
  <c r="O19" i="7"/>
  <c r="P19" i="7" s="1"/>
  <c r="O15" i="7"/>
  <c r="P15" i="7" s="1"/>
  <c r="O58" i="7"/>
  <c r="P58" i="7" s="1"/>
  <c r="O66" i="7"/>
  <c r="P66" i="7"/>
  <c r="BE42" i="3"/>
  <c r="BF42" i="3" s="1"/>
  <c r="BG42" i="3" s="1"/>
  <c r="BE63" i="3"/>
  <c r="BF63" i="3" s="1"/>
  <c r="BG63" i="3" s="1"/>
  <c r="BE58" i="3"/>
  <c r="BF58" i="3" s="1"/>
  <c r="BG58" i="3" s="1"/>
  <c r="U41" i="5"/>
  <c r="V41" i="5" s="1"/>
  <c r="U74" i="5"/>
  <c r="V74" i="5" s="1"/>
  <c r="U63" i="5"/>
  <c r="V63" i="5" s="1"/>
  <c r="U17" i="5"/>
  <c r="V17" i="5" s="1"/>
  <c r="AV52" i="3"/>
  <c r="BE19" i="3"/>
  <c r="BF19" i="3" s="1"/>
  <c r="BG19" i="3" s="1"/>
  <c r="BE25" i="3"/>
  <c r="BF25" i="3" s="1"/>
  <c r="BG25" i="3" s="1"/>
  <c r="U28" i="5"/>
  <c r="V28" i="5" s="1"/>
  <c r="U34" i="5"/>
  <c r="V34" i="5" s="1"/>
  <c r="BE26" i="3"/>
  <c r="BF26" i="3" s="1"/>
  <c r="BG26" i="3" s="1"/>
  <c r="U54" i="5"/>
  <c r="V54" i="5" s="1"/>
  <c r="U38" i="5"/>
  <c r="V38" i="5" s="1"/>
  <c r="BE55" i="3"/>
  <c r="BF55" i="3" s="1"/>
  <c r="BG55" i="3" s="1"/>
  <c r="BE30" i="3"/>
  <c r="BF30" i="3" s="1"/>
  <c r="BG30" i="3" s="1"/>
  <c r="U10" i="5"/>
  <c r="V10" i="5" s="1"/>
  <c r="O77" i="7"/>
  <c r="P77" i="7" s="1"/>
  <c r="P17" i="7"/>
  <c r="O17" i="7"/>
  <c r="O41" i="7"/>
  <c r="P41" i="7" s="1"/>
  <c r="O53" i="7"/>
  <c r="P53" i="7" s="1"/>
  <c r="O30" i="7"/>
  <c r="P30" i="7" s="1"/>
  <c r="O11" i="7"/>
  <c r="P11" i="7" s="1"/>
  <c r="BE34" i="3"/>
  <c r="BF34" i="3" s="1"/>
  <c r="BG34" i="3" s="1"/>
  <c r="BE17" i="3"/>
  <c r="BF17" i="3" s="1"/>
  <c r="BG17" i="3" s="1"/>
  <c r="U35" i="5"/>
  <c r="V35" i="5" s="1"/>
  <c r="U48" i="5"/>
  <c r="V48" i="5" s="1"/>
  <c r="U6" i="5"/>
  <c r="V6" i="5" s="1"/>
  <c r="U23" i="5"/>
  <c r="V23" i="5" s="1"/>
  <c r="U62" i="5"/>
  <c r="V62" i="5" s="1"/>
  <c r="U56" i="5"/>
  <c r="V56" i="5" s="1"/>
  <c r="U18" i="5"/>
  <c r="V18" i="5" s="1"/>
  <c r="O13" i="7"/>
  <c r="P13" i="7"/>
  <c r="O21" i="7"/>
  <c r="Q21" i="7" s="1"/>
  <c r="P21" i="7"/>
  <c r="O57" i="7"/>
  <c r="P57" i="7" s="1"/>
  <c r="U72" i="5"/>
  <c r="V72" i="5" s="1"/>
  <c r="U53" i="5"/>
  <c r="V53" i="5" s="1"/>
  <c r="BE21" i="3"/>
  <c r="BF21" i="3" s="1"/>
  <c r="BG21" i="3" s="1"/>
  <c r="BE80" i="3"/>
  <c r="BF80" i="3" s="1"/>
  <c r="BG80" i="3" s="1"/>
  <c r="U57" i="5"/>
  <c r="V57" i="5" s="1"/>
  <c r="BE7" i="3"/>
  <c r="BF7" i="3" s="1"/>
  <c r="BG7" i="3" s="1"/>
  <c r="U67" i="5"/>
  <c r="V67" i="5" s="1"/>
  <c r="U66" i="5"/>
  <c r="V66" i="5" s="1"/>
  <c r="BE65" i="3"/>
  <c r="BF65" i="3" s="1"/>
  <c r="BG65" i="3" s="1"/>
  <c r="BE57" i="3"/>
  <c r="BF57" i="3" s="1"/>
  <c r="BG57" i="3" s="1"/>
  <c r="U4" i="5"/>
  <c r="V4" i="5" s="1"/>
  <c r="BE76" i="3"/>
  <c r="BF76" i="3" s="1"/>
  <c r="BG76" i="3" s="1"/>
  <c r="U65" i="5"/>
  <c r="V65" i="5" s="1"/>
  <c r="U19" i="5"/>
  <c r="V19" i="5" s="1"/>
  <c r="BE78" i="3"/>
  <c r="BF78" i="3" s="1"/>
  <c r="BG78" i="3" s="1"/>
  <c r="O38" i="7"/>
  <c r="P38" i="7" s="1"/>
  <c r="BE52" i="3"/>
  <c r="BF52" i="3" s="1"/>
  <c r="BG52" i="3" s="1"/>
  <c r="U64" i="5"/>
  <c r="V64" i="5" s="1"/>
  <c r="U43" i="5"/>
  <c r="V43" i="5" s="1"/>
  <c r="AV7" i="3"/>
  <c r="U31" i="5"/>
  <c r="V31" i="5" s="1"/>
  <c r="L80" i="7"/>
  <c r="M80" i="7" s="1"/>
  <c r="N80" i="7" s="1"/>
  <c r="BF43" i="3"/>
  <c r="BG43" i="3" s="1"/>
  <c r="U49" i="5"/>
  <c r="V49" i="5" s="1"/>
  <c r="U30" i="5"/>
  <c r="V30" i="5" s="1"/>
  <c r="O10" i="7"/>
  <c r="P10" i="7"/>
  <c r="BE66" i="3"/>
  <c r="BF66" i="3" s="1"/>
  <c r="BG66" i="3" s="1"/>
  <c r="BE48" i="3"/>
  <c r="BF48" i="3" s="1"/>
  <c r="BG48" i="3" s="1"/>
  <c r="U11" i="5"/>
  <c r="V11" i="5" s="1"/>
  <c r="U68" i="5"/>
  <c r="V68" i="5" s="1"/>
  <c r="U75" i="5"/>
  <c r="V75" i="5" s="1"/>
  <c r="AV51" i="3"/>
  <c r="BE28" i="3"/>
  <c r="BF28" i="3" s="1"/>
  <c r="BG28" i="3" s="1"/>
  <c r="AV71" i="3"/>
  <c r="U12" i="5"/>
  <c r="V12" i="5" s="1"/>
  <c r="O5" i="7"/>
  <c r="P5" i="7"/>
  <c r="O60" i="7"/>
  <c r="P60" i="7" s="1"/>
  <c r="O16" i="7"/>
  <c r="P16" i="7" s="1"/>
  <c r="O18" i="7"/>
  <c r="P18" i="7"/>
  <c r="Q65" i="7"/>
  <c r="P65" i="7"/>
  <c r="O65" i="7"/>
  <c r="O44" i="7"/>
  <c r="P44" i="7"/>
  <c r="U61" i="5"/>
  <c r="V61" i="5" s="1"/>
  <c r="P14" i="7"/>
  <c r="O14" i="7"/>
  <c r="O33" i="7"/>
  <c r="P33" i="7" s="1"/>
  <c r="O64" i="7"/>
  <c r="P64" i="7" s="1"/>
  <c r="O34" i="7"/>
  <c r="P34" i="7" s="1"/>
  <c r="BE13" i="3"/>
  <c r="BF13" i="3" s="1"/>
  <c r="BG13" i="3" s="1"/>
  <c r="U77" i="5"/>
  <c r="V77" i="5" s="1"/>
  <c r="U50" i="5"/>
  <c r="V50" i="5" s="1"/>
  <c r="U37" i="5"/>
  <c r="V37" i="5" s="1"/>
  <c r="BE40" i="3"/>
  <c r="BF40" i="3" s="1"/>
  <c r="BG40" i="3" s="1"/>
  <c r="BE74" i="3"/>
  <c r="BF74" i="3" s="1"/>
  <c r="BG74" i="3" s="1"/>
  <c r="AV54" i="3"/>
  <c r="BE35" i="3"/>
  <c r="BF35" i="3" s="1"/>
  <c r="BG35" i="3" s="1"/>
  <c r="U55" i="5"/>
  <c r="V55" i="5" s="1"/>
  <c r="U46" i="5"/>
  <c r="V46" i="5" s="1"/>
  <c r="O27" i="7"/>
  <c r="P27" i="7"/>
  <c r="BE12" i="3"/>
  <c r="BF12" i="3" s="1"/>
  <c r="BG12" i="3" s="1"/>
  <c r="O36" i="7"/>
  <c r="P36" i="7" s="1"/>
  <c r="BE73" i="3"/>
  <c r="BF73" i="3" s="1"/>
  <c r="BG73" i="3" s="1"/>
  <c r="U7" i="5"/>
  <c r="V7" i="5" s="1"/>
  <c r="U16" i="5"/>
  <c r="V16" i="5" s="1"/>
  <c r="O37" i="7"/>
  <c r="P37" i="7"/>
  <c r="BE11" i="3"/>
  <c r="BF11" i="3" s="1"/>
  <c r="BG11" i="3" s="1"/>
  <c r="P46" i="7"/>
  <c r="O46" i="7"/>
  <c r="O20" i="7"/>
  <c r="P20" i="7"/>
  <c r="P32" i="7"/>
  <c r="O32" i="7"/>
  <c r="O35" i="7"/>
  <c r="P35" i="7"/>
  <c r="BE77" i="3"/>
  <c r="BF77" i="3" s="1"/>
  <c r="BG77" i="3" s="1"/>
  <c r="BE64" i="3"/>
  <c r="BF64" i="3" s="1"/>
  <c r="BG64" i="3" s="1"/>
  <c r="U45" i="5"/>
  <c r="V45" i="5" s="1"/>
  <c r="U58" i="5"/>
  <c r="V58" i="5" s="1"/>
  <c r="BE69" i="3"/>
  <c r="BF69" i="3" s="1"/>
  <c r="BG69" i="3" s="1"/>
  <c r="BE38" i="3"/>
  <c r="BF38" i="3" s="1"/>
  <c r="BG38" i="3" s="1"/>
  <c r="BE16" i="3"/>
  <c r="BF16" i="3" s="1"/>
  <c r="BG16" i="3" s="1"/>
  <c r="U29" i="5"/>
  <c r="V29" i="5" s="1"/>
  <c r="BE15" i="3"/>
  <c r="BF15" i="3" s="1"/>
  <c r="BG15" i="3" s="1"/>
  <c r="R63" i="7" l="1"/>
  <c r="S63" i="7" s="1"/>
  <c r="T63" i="7"/>
  <c r="T21" i="7"/>
  <c r="R21" i="7"/>
  <c r="S21" i="7" s="1"/>
  <c r="BH47" i="3"/>
  <c r="BI47" i="3" s="1"/>
  <c r="BH46" i="3"/>
  <c r="BI46" i="3" s="1"/>
  <c r="BH62" i="3"/>
  <c r="BI62" i="3" s="1"/>
  <c r="BF71" i="3"/>
  <c r="BG71" i="3" s="1"/>
  <c r="BH72" i="3"/>
  <c r="BI72" i="3" s="1"/>
  <c r="BH77" i="3"/>
  <c r="BI77" i="3" s="1"/>
  <c r="O80" i="7"/>
  <c r="BF51" i="3"/>
  <c r="BG51" i="3" s="1"/>
  <c r="BH51" i="3" s="1"/>
  <c r="BI51" i="3" s="1"/>
  <c r="BH57" i="3"/>
  <c r="BI57" i="3" s="1"/>
  <c r="BH43" i="3"/>
  <c r="BI43" i="3" s="1"/>
  <c r="BF54" i="3"/>
  <c r="BG54" i="3" s="1"/>
  <c r="BH74" i="3"/>
  <c r="BI74" i="3" s="1"/>
  <c r="BH28" i="3"/>
  <c r="BI28" i="3" s="1"/>
  <c r="BH52" i="3"/>
  <c r="BI52" i="3" s="1"/>
  <c r="P80" i="7"/>
  <c r="BH12" i="3"/>
  <c r="BI12" i="3" s="1"/>
  <c r="T65" i="7"/>
  <c r="R65" i="7"/>
  <c r="S65" i="7" s="1"/>
  <c r="BH66" i="3" l="1"/>
  <c r="BI66" i="3" s="1"/>
  <c r="BH68" i="3"/>
  <c r="BI68" i="3" s="1"/>
  <c r="BH38" i="3"/>
  <c r="BI38" i="3" s="1"/>
  <c r="BH49" i="3"/>
  <c r="BI49" i="3" s="1"/>
  <c r="BH19" i="3"/>
  <c r="BI19" i="3" s="1"/>
  <c r="BH67" i="3"/>
  <c r="BI67" i="3" s="1"/>
  <c r="BH40" i="3"/>
  <c r="BI40" i="3" s="1"/>
  <c r="BH34" i="3"/>
  <c r="BI34" i="3" s="1"/>
  <c r="BH44" i="3"/>
  <c r="BI44" i="3" s="1"/>
  <c r="BH41" i="3"/>
  <c r="BI41" i="3" s="1"/>
  <c r="BH71" i="3"/>
  <c r="BI71" i="3" s="1"/>
  <c r="BH73" i="3"/>
  <c r="BI73" i="3" s="1"/>
  <c r="BH17" i="3"/>
  <c r="BI17" i="3" s="1"/>
  <c r="BH14" i="3"/>
  <c r="BI14" i="3" s="1"/>
  <c r="BH30" i="3"/>
  <c r="BI30" i="3" s="1"/>
  <c r="BH75" i="3"/>
  <c r="BI75" i="3" s="1"/>
  <c r="BH61" i="3"/>
  <c r="BI61" i="3" s="1"/>
  <c r="BH63" i="3"/>
  <c r="BI63" i="3" s="1"/>
  <c r="BH6" i="3"/>
  <c r="BI6" i="3" s="1"/>
  <c r="BH9" i="3"/>
  <c r="BI9" i="3" s="1"/>
  <c r="BH13" i="3"/>
  <c r="BI13" i="3" s="1"/>
  <c r="BH18" i="3"/>
  <c r="BI18" i="3" s="1"/>
  <c r="BH70" i="3"/>
  <c r="BI70" i="3" s="1"/>
  <c r="BH54" i="3"/>
  <c r="BI54" i="3" s="1"/>
  <c r="BH36" i="3"/>
  <c r="BI36" i="3" s="1"/>
  <c r="BH23" i="3"/>
  <c r="BI23" i="3" s="1"/>
  <c r="BH37" i="3"/>
  <c r="BI37" i="3" s="1"/>
  <c r="BH33" i="3"/>
  <c r="BI33" i="3" s="1"/>
  <c r="BH11" i="3"/>
  <c r="BI11" i="3" s="1"/>
  <c r="BH78" i="3"/>
  <c r="BI78" i="3" s="1"/>
  <c r="Q15" i="7"/>
  <c r="Q18" i="7"/>
  <c r="Q64" i="7"/>
  <c r="Q27" i="7"/>
  <c r="Q31" i="7"/>
  <c r="Q28" i="7"/>
  <c r="Q41" i="7"/>
  <c r="Q20" i="7"/>
  <c r="Q78" i="7"/>
  <c r="Q67" i="7"/>
  <c r="Q58" i="7"/>
  <c r="Q34" i="7"/>
  <c r="Q10" i="7"/>
  <c r="Q32" i="7"/>
  <c r="Q42" i="7"/>
  <c r="Q53" i="7"/>
  <c r="Q36" i="7"/>
  <c r="Q61" i="7"/>
  <c r="Q66" i="7"/>
  <c r="Q35" i="7"/>
  <c r="Q5" i="7"/>
  <c r="Q14" i="7"/>
  <c r="Q37" i="7"/>
  <c r="Q79" i="7"/>
  <c r="Q40" i="7"/>
  <c r="Q30" i="7"/>
  <c r="Q13" i="7"/>
  <c r="Q44" i="7"/>
  <c r="Q38" i="7"/>
  <c r="Q73" i="7"/>
  <c r="Q51" i="7"/>
  <c r="Q11" i="7"/>
  <c r="Q60" i="7"/>
  <c r="Q8" i="7"/>
  <c r="Q77" i="7"/>
  <c r="Q57" i="7"/>
  <c r="Q19" i="7"/>
  <c r="Q16" i="7"/>
  <c r="Q33" i="7"/>
  <c r="Q48" i="7"/>
  <c r="Q17" i="7"/>
  <c r="Q46" i="7"/>
  <c r="BH7" i="3"/>
  <c r="BI7" i="3" s="1"/>
  <c r="BH69" i="3"/>
  <c r="BI69" i="3" s="1"/>
  <c r="BH48" i="3"/>
  <c r="BI48" i="3" s="1"/>
  <c r="BH10" i="3"/>
  <c r="BI10" i="3" s="1"/>
  <c r="BH20" i="3"/>
  <c r="BI20" i="3" s="1"/>
  <c r="BH24" i="3"/>
  <c r="BI24" i="3" s="1"/>
  <c r="BH79" i="3"/>
  <c r="BI79" i="3" s="1"/>
  <c r="BH59" i="3"/>
  <c r="BI59" i="3" s="1"/>
  <c r="BH22" i="3"/>
  <c r="BI22" i="3" s="1"/>
  <c r="BH35" i="3"/>
  <c r="BI35" i="3" s="1"/>
  <c r="BH39" i="3"/>
  <c r="BI39" i="3" s="1"/>
  <c r="BH45" i="3"/>
  <c r="BI45" i="3" s="1"/>
  <c r="BH64" i="3"/>
  <c r="BI64" i="3" s="1"/>
  <c r="BH50" i="3"/>
  <c r="BI50" i="3" s="1"/>
  <c r="BH56" i="3"/>
  <c r="BI56" i="3" s="1"/>
  <c r="BH25" i="3"/>
  <c r="BI25" i="3" s="1"/>
  <c r="BH29" i="3"/>
  <c r="BI29" i="3" s="1"/>
  <c r="BH55" i="3"/>
  <c r="BI55" i="3" s="1"/>
  <c r="BH8" i="3"/>
  <c r="BI8" i="3" s="1"/>
  <c r="BH32" i="3"/>
  <c r="BI32" i="3" s="1"/>
  <c r="BH42" i="3"/>
  <c r="BI42" i="3" s="1"/>
  <c r="BH53" i="3"/>
  <c r="BI53" i="3" s="1"/>
  <c r="BH31" i="3"/>
  <c r="BI31" i="3" s="1"/>
  <c r="BH21" i="3"/>
  <c r="BI21" i="3" s="1"/>
  <c r="BH15" i="3"/>
  <c r="BI15" i="3" s="1"/>
  <c r="BH76" i="3"/>
  <c r="BI76" i="3" s="1"/>
  <c r="BH60" i="3"/>
  <c r="BI60" i="3" s="1"/>
  <c r="BH16" i="3"/>
  <c r="BI16" i="3" s="1"/>
  <c r="BH80" i="3"/>
  <c r="BI80" i="3" s="1"/>
  <c r="BH26" i="3"/>
  <c r="BI26" i="3" s="1"/>
  <c r="BH65" i="3"/>
  <c r="BI65" i="3" s="1"/>
  <c r="BH58" i="3"/>
  <c r="BI58" i="3" s="1"/>
  <c r="BH27" i="3"/>
  <c r="BI27" i="3" s="1"/>
  <c r="R15" i="7" l="1"/>
  <c r="S15" i="7" s="1"/>
  <c r="T15" i="7"/>
  <c r="T11" i="7"/>
  <c r="R11" i="7"/>
  <c r="S11" i="7" s="1"/>
  <c r="T53" i="7"/>
  <c r="R53" i="7"/>
  <c r="S53" i="7" s="1"/>
  <c r="T42" i="7"/>
  <c r="R42" i="7"/>
  <c r="S42" i="7" s="1"/>
  <c r="T73" i="7"/>
  <c r="R73" i="7"/>
  <c r="S73" i="7" s="1"/>
  <c r="T32" i="7"/>
  <c r="R32" i="7"/>
  <c r="S32" i="7" s="1"/>
  <c r="R38" i="7"/>
  <c r="S38" i="7" s="1"/>
  <c r="T38" i="7"/>
  <c r="T10" i="7"/>
  <c r="R10" i="7"/>
  <c r="S10" i="7" s="1"/>
  <c r="T36" i="7"/>
  <c r="R36" i="7"/>
  <c r="S36" i="7" s="1"/>
  <c r="T34" i="7"/>
  <c r="R34" i="7"/>
  <c r="S34" i="7" s="1"/>
  <c r="T58" i="7"/>
  <c r="R58" i="7"/>
  <c r="S58" i="7" s="1"/>
  <c r="T18" i="7"/>
  <c r="R18" i="7"/>
  <c r="S18" i="7" s="1"/>
  <c r="R46" i="7"/>
  <c r="S46" i="7" s="1"/>
  <c r="T46" i="7"/>
  <c r="R30" i="7"/>
  <c r="S30" i="7" s="1"/>
  <c r="T30" i="7"/>
  <c r="T67" i="7"/>
  <c r="R67" i="7"/>
  <c r="S67" i="7" s="1"/>
  <c r="T51" i="7"/>
  <c r="R51" i="7"/>
  <c r="S51" i="7" s="1"/>
  <c r="R61" i="7"/>
  <c r="S61" i="7" s="1"/>
  <c r="T61" i="7"/>
  <c r="R13" i="7"/>
  <c r="S13" i="7" s="1"/>
  <c r="T13" i="7"/>
  <c r="T17" i="7"/>
  <c r="R17" i="7"/>
  <c r="S17" i="7" s="1"/>
  <c r="T78" i="7"/>
  <c r="R78" i="7"/>
  <c r="S78" i="7" s="1"/>
  <c r="T48" i="7"/>
  <c r="R48" i="7"/>
  <c r="S48" i="7" s="1"/>
  <c r="R79" i="7"/>
  <c r="S79" i="7" s="1"/>
  <c r="T79" i="7"/>
  <c r="T20" i="7"/>
  <c r="R20" i="7"/>
  <c r="S20" i="7" s="1"/>
  <c r="T60" i="7"/>
  <c r="R60" i="7"/>
  <c r="S60" i="7" s="1"/>
  <c r="T44" i="7"/>
  <c r="R44" i="7"/>
  <c r="S44" i="7" s="1"/>
  <c r="T40" i="7"/>
  <c r="R40" i="7"/>
  <c r="S40" i="7" s="1"/>
  <c r="T33" i="7"/>
  <c r="R33" i="7"/>
  <c r="S33" i="7" s="1"/>
  <c r="T37" i="7"/>
  <c r="R37" i="7"/>
  <c r="S37" i="7" s="1"/>
  <c r="T41" i="7"/>
  <c r="R41" i="7"/>
  <c r="S41" i="7" s="1"/>
  <c r="T8" i="7"/>
  <c r="R8" i="7"/>
  <c r="S8" i="7" s="1"/>
  <c r="T16" i="7"/>
  <c r="R16" i="7"/>
  <c r="S16" i="7" s="1"/>
  <c r="R14" i="7"/>
  <c r="S14" i="7" s="1"/>
  <c r="T14" i="7"/>
  <c r="R28" i="7"/>
  <c r="S28" i="7" s="1"/>
  <c r="T28" i="7"/>
  <c r="Q80" i="7"/>
  <c r="T5" i="7"/>
  <c r="R5" i="7"/>
  <c r="R31" i="7"/>
  <c r="S31" i="7" s="1"/>
  <c r="T31" i="7"/>
  <c r="T19" i="7"/>
  <c r="R19" i="7"/>
  <c r="S19" i="7" s="1"/>
  <c r="T57" i="7"/>
  <c r="R57" i="7"/>
  <c r="S57" i="7" s="1"/>
  <c r="T35" i="7"/>
  <c r="R35" i="7"/>
  <c r="S35" i="7" s="1"/>
  <c r="T27" i="7"/>
  <c r="R27" i="7"/>
  <c r="S27" i="7" s="1"/>
  <c r="T77" i="7"/>
  <c r="R77" i="7"/>
  <c r="S77" i="7" s="1"/>
  <c r="T66" i="7"/>
  <c r="R66" i="7"/>
  <c r="S66" i="7" s="1"/>
  <c r="T64" i="7"/>
  <c r="R64" i="7"/>
  <c r="S64" i="7" s="1"/>
  <c r="T80" i="7" l="1"/>
  <c r="R80" i="7"/>
  <c r="S5" i="7"/>
  <c r="S80" i="7" s="1"/>
</calcChain>
</file>

<file path=xl/sharedStrings.xml><?xml version="1.0" encoding="utf-8"?>
<sst xmlns="http://schemas.openxmlformats.org/spreadsheetml/2006/main" count="703" uniqueCount="278">
  <si>
    <t>ÍNDICES DE QUALIDADE, PARTICIPAÇÕES COM RELAÇÃO AO TOTAL DA CATEGORIA E COEFICIENTES DE RATEIO
IQE, IQS e CQSoc provisórios apurados em 2025 para repartição do ICMS-Municípios em 2026</t>
  </si>
  <si>
    <t>COD IBGE</t>
  </si>
  <si>
    <t>Municípios</t>
  </si>
  <si>
    <t>Educação</t>
  </si>
  <si>
    <t>Saúde</t>
  </si>
  <si>
    <t>Índice Igualitário</t>
  </si>
  <si>
    <t>CQSocial</t>
  </si>
  <si>
    <t>CQSocial final (reescalonado) (base 25%)¹</t>
  </si>
  <si>
    <t>CQSocial final (reescalonado)¹ (base 100%)²</t>
  </si>
  <si>
    <t>Índice</t>
  </si>
  <si>
    <t>Participação</t>
  </si>
  <si>
    <t>Coeficiente de Rateio</t>
  </si>
  <si>
    <t>IQEi</t>
  </si>
  <si>
    <t>IQEi/ΣiIQEi</t>
  </si>
  <si>
    <t>(IQEi/ΣiIQEi) x 18%</t>
  </si>
  <si>
    <t>IQSi</t>
  </si>
  <si>
    <t>IQSi/ΣIQSi</t>
  </si>
  <si>
    <t>(IQSi/ΣIQSi) x 3%</t>
  </si>
  <si>
    <t>Índice fixo</t>
  </si>
  <si>
    <t>Índice fixo x 4%</t>
  </si>
  <si>
    <t>Amparo de São Francisco</t>
  </si>
  <si>
    <t>Aquidabã</t>
  </si>
  <si>
    <t>Aracaju</t>
  </si>
  <si>
    <t>Arauá</t>
  </si>
  <si>
    <t>Areia Branca</t>
  </si>
  <si>
    <t>Barra dos Coqueiros</t>
  </si>
  <si>
    <t>Boquim</t>
  </si>
  <si>
    <t>Brejo Grande</t>
  </si>
  <si>
    <t>Campo do Brito</t>
  </si>
  <si>
    <t>Canhoba</t>
  </si>
  <si>
    <t>Canindé de São Francisco</t>
  </si>
  <si>
    <t>Capela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</si>
  <si>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</si>
  <si>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</si>
  <si>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</si>
  <si>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</si>
  <si>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</si>
  <si>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</si>
  <si>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</si>
  <si>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Feira Nova</t>
  </si>
  <si>
    <t>Frei Paulo</t>
  </si>
  <si>
    <t>Gararu</t>
  </si>
  <si>
    <t>General Maynard</t>
  </si>
  <si>
    <t>Gracho Cardoso</t>
  </si>
  <si>
    <t>Ilha das Flores</t>
  </si>
  <si>
    <t>Indiaroba</t>
  </si>
  <si>
    <t>Itabaiana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</si>
  <si>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</si>
  <si>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</si>
  <si>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</si>
  <si>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</si>
  <si>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</si>
  <si>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</si>
  <si>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</si>
  <si>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</si>
  <si>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</si>
  <si>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</si>
  <si>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</si>
  <si>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</si>
  <si>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</si>
  <si>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</si>
  <si>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</si>
  <si>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</si>
  <si>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</si>
  <si>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</si>
  <si>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</si>
  <si>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</si>
  <si>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Pacatuba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</si>
  <si>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</si>
  <si>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</si>
  <si>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</si>
  <si>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</si>
  <si>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</si>
  <si>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</si>
  <si>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</si>
  <si>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</si>
  <si>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</si>
  <si>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Riachuelo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</si>
  <si>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</si>
  <si>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</si>
  <si>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</si>
  <si>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</si>
  <si>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</si>
  <si>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</si>
  <si>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</si>
  <si>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</si>
  <si>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Domingos</t>
  </si>
  <si>
    <t>São Francisco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</si>
  <si>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</si>
  <si>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</si>
  <si>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</si>
  <si>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</si>
  <si>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</si>
  <si>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</si>
  <si>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</si>
  <si>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r>
      <rPr>
        <vertAlign val="superscript"/>
        <sz val="11"/>
        <color theme="1"/>
        <rFont val="Arial"/>
      </rPr>
      <t>1</t>
    </r>
    <r>
      <rPr>
        <sz val="11"/>
        <color theme="1"/>
        <rFont val="Arial"/>
      </rPr>
      <t xml:space="preserve"> Reescalonamento realizado conforme Anexo IV do Decreto nº 40.540, de 05 de março de 2020, para garantir que nenhum ente municipal tenha variação superior a 25%.
</t>
    </r>
    <r>
      <rPr>
        <vertAlign val="superscript"/>
        <sz val="11"/>
        <color theme="1"/>
        <rFont val="Arial"/>
      </rPr>
      <t>2</t>
    </r>
    <r>
      <rPr>
        <sz val="11"/>
        <color theme="1"/>
        <rFont val="Arial"/>
      </rPr>
      <t xml:space="preserve"> Nessa coluna, o CQSoc foi transformado para uma base de 100%, de modo que a soma de todos os CQSoc seja igual a 100%, ao passo que na coluna anterior a soma de todos os CQSoc é igual a 25%.</t>
    </r>
  </si>
  <si>
    <t>Município</t>
  </si>
  <si>
    <t>Dados dos indicadores do IQF</t>
  </si>
  <si>
    <t>Dados dos indicadores do IQA</t>
  </si>
  <si>
    <t>Cálculo do IQMi (Matematica)</t>
  </si>
  <si>
    <t>Cálculo do IQLP (Língua Portuguesa)</t>
  </si>
  <si>
    <t>Cálculo do IQF</t>
  </si>
  <si>
    <t>Cálculo do IQA</t>
  </si>
  <si>
    <t>IQA</t>
  </si>
  <si>
    <t>IMA</t>
  </si>
  <si>
    <t>IQE</t>
  </si>
  <si>
    <r>
      <rPr>
        <b/>
        <sz val="8"/>
        <color theme="1"/>
        <rFont val="Arial"/>
      </rPr>
      <t>Participação IQEi/</t>
    </r>
    <r>
      <rPr>
        <b/>
        <sz val="8"/>
        <color theme="1"/>
        <rFont val="Calibri"/>
      </rPr>
      <t>∑IQEi</t>
    </r>
  </si>
  <si>
    <t>COEFICIENTE DE RATEIO IQEi/∑IQEi*18%*100</t>
  </si>
  <si>
    <t>Taxa média de aprovação nas primeiras cinco séries do EF de 9 anos (%) (2024)</t>
  </si>
  <si>
    <t>Percentual de Participação nos Exames</t>
  </si>
  <si>
    <t>Média das notas dos alunos da 5ª série do EF de 9 anos no exame considerado</t>
  </si>
  <si>
    <t>Classificação dos Alunos da 5ª série do EF de 9 anos no exame considerado (%)</t>
  </si>
  <si>
    <t>Percentual de Participação nos Exames da Alfabetização</t>
  </si>
  <si>
    <t>Média das notas dos alunos da 2ª série do EF de 9 anos no exame da alfabetização</t>
  </si>
  <si>
    <t>Classificação dos alunos da 2ª série do EF de 9 anos no exame da alfabetização</t>
  </si>
  <si>
    <t>Classificação dos alunos da 2ª série do EF de 9 anos no exame da alfabetização (%)</t>
  </si>
  <si>
    <t>ΔAMi = AMi(2024) - AMi(2023)</t>
  </si>
  <si>
    <t>ΔAPMi^n</t>
  </si>
  <si>
    <t>IQMI</t>
  </si>
  <si>
    <t>ΔALPi = ALPi(2024) - ALP(2023)</t>
  </si>
  <si>
    <t>ΔALPi^n</t>
  </si>
  <si>
    <t>IQLPI</t>
  </si>
  <si>
    <t>IQFi</t>
  </si>
  <si>
    <t>ΔEAi</t>
  </si>
  <si>
    <t>ΔEAi^N</t>
  </si>
  <si>
    <t>SAESE 2023</t>
  </si>
  <si>
    <t>SAESE 2024</t>
  </si>
  <si>
    <t>Mat.</t>
  </si>
  <si>
    <t>L.P.</t>
  </si>
  <si>
    <t>MÉDIA 2023</t>
  </si>
  <si>
    <t>MÉDIA 2024</t>
  </si>
  <si>
    <t>Muito Crítico</t>
  </si>
  <si>
    <t>Adequado</t>
  </si>
  <si>
    <t>Não Alfabetizados</t>
  </si>
  <si>
    <t>Alfabetização Incompleta</t>
  </si>
  <si>
    <t>Alfabetização Desejável</t>
  </si>
  <si>
    <t>AJFM</t>
  </si>
  <si>
    <t>AMi</t>
  </si>
  <si>
    <t>APMi</t>
  </si>
  <si>
    <t>AJFLP</t>
  </si>
  <si>
    <t>ALPi</t>
  </si>
  <si>
    <t>APLPi</t>
  </si>
  <si>
    <t>AJAi</t>
  </si>
  <si>
    <t>AAi</t>
  </si>
  <si>
    <t>EAi</t>
  </si>
  <si>
    <t>MUNICÍPIO</t>
  </si>
  <si>
    <t>FATOR DE EQUIDADE DE APRENDIZAGEM PARA CADA QUARTIL DO INSE</t>
  </si>
  <si>
    <t>EQUIDADE EDUCACIONAL</t>
  </si>
  <si>
    <t>ÍNDICE MUNICIPAL DE AUMENTO DA EQUIDADE</t>
  </si>
  <si>
    <t>CODIGO IBGE</t>
  </si>
  <si>
    <t>FE25</t>
  </si>
  <si>
    <t>FE50</t>
  </si>
  <si>
    <t>FE100</t>
  </si>
  <si>
    <t>Ei</t>
  </si>
  <si>
    <t>EEI</t>
  </si>
  <si>
    <t>IAE</t>
  </si>
  <si>
    <t>MÉDIA MOVEL DE CADA MUNICIPIO 2023 E 2024</t>
  </si>
  <si>
    <t>DISTÂNCIA DA MORTALIDADE INFANTIL PARA CADA MUNICÍPIO "i" (DMi)</t>
  </si>
  <si>
    <r>
      <rPr>
        <b/>
        <sz val="8"/>
        <color theme="1"/>
        <rFont val="Arial"/>
      </rPr>
      <t>VARIAÇÃO DA DMi E DA DM</t>
    </r>
    <r>
      <rPr>
        <b/>
        <vertAlign val="superscript"/>
        <sz val="8"/>
        <color theme="1"/>
        <rFont val="Arial"/>
      </rPr>
      <t>N</t>
    </r>
    <r>
      <rPr>
        <b/>
        <sz val="8"/>
        <color theme="1"/>
        <rFont val="Arial"/>
      </rPr>
      <t>i DE 2023 PARA 2024</t>
    </r>
  </si>
  <si>
    <t>APURAÇÃO DO ITMIi</t>
  </si>
  <si>
    <t>PERCENTUAL DE GESTANTES QUE FIZERAM AO MENOS 7 CONSULTAS DE PRÉ-NATAIS (%)</t>
  </si>
  <si>
    <t>VARIAÇÃO DA PCPi E DA PCPNi  DE 2023 PARA 2024</t>
  </si>
  <si>
    <t>APURAÇÃO DO ICPi</t>
  </si>
  <si>
    <t>Participação IQSi/∑IQSi</t>
  </si>
  <si>
    <t>COEFICIENTE DE RATEIO IQSi/∑IQSi*3%*100</t>
  </si>
  <si>
    <t>ID</t>
  </si>
  <si>
    <t>REGIÃO</t>
  </si>
  <si>
    <t>MUNICIPIO</t>
  </si>
  <si>
    <t>MMTMIi 2023</t>
  </si>
  <si>
    <t>MMTMIi 2024</t>
  </si>
  <si>
    <t>DMi 2023</t>
  </si>
  <si>
    <t>DMi 2024</t>
  </si>
  <si>
    <t>ΔDMi 2024-2023</t>
  </si>
  <si>
    <t>ΔDMNi 2024-2023</t>
  </si>
  <si>
    <t>DMi/ΣDMi</t>
  </si>
  <si>
    <r>
      <rPr>
        <b/>
        <sz val="8"/>
        <color theme="1"/>
        <rFont val="Arial"/>
      </rPr>
      <t>ΔDM</t>
    </r>
    <r>
      <rPr>
        <b/>
        <vertAlign val="superscript"/>
        <sz val="8"/>
        <color theme="1"/>
        <rFont val="Arial"/>
      </rPr>
      <t>N</t>
    </r>
    <r>
      <rPr>
        <b/>
        <sz val="8"/>
        <color theme="1"/>
        <rFont val="Arial"/>
      </rPr>
      <t>i/ΣΔDM</t>
    </r>
    <r>
      <rPr>
        <b/>
        <vertAlign val="superscript"/>
        <sz val="8"/>
        <color theme="1"/>
        <rFont val="Arial"/>
      </rPr>
      <t>N</t>
    </r>
    <r>
      <rPr>
        <b/>
        <sz val="8"/>
        <color theme="1"/>
        <rFont val="Arial"/>
      </rPr>
      <t>i</t>
    </r>
  </si>
  <si>
    <t>ITMi</t>
  </si>
  <si>
    <t>PCPi (%7+ CONS 2023)</t>
  </si>
  <si>
    <t>PCPi (%7+ CONS 2024)2</t>
  </si>
  <si>
    <t>ΔPCPi 2024-2023</t>
  </si>
  <si>
    <t>ΔPCPNi 2024-2023</t>
  </si>
  <si>
    <t>PCPi/ΣPCPi</t>
  </si>
  <si>
    <r>
      <rPr>
        <b/>
        <sz val="8"/>
        <color theme="1"/>
        <rFont val="Arial"/>
      </rPr>
      <t>ΔPCP</t>
    </r>
    <r>
      <rPr>
        <b/>
        <vertAlign val="superscript"/>
        <sz val="8"/>
        <color theme="1"/>
        <rFont val="Arial"/>
      </rPr>
      <t>N</t>
    </r>
    <r>
      <rPr>
        <b/>
        <sz val="8"/>
        <color theme="1"/>
        <rFont val="Arial"/>
      </rPr>
      <t>i/ΣΔPCP</t>
    </r>
    <r>
      <rPr>
        <b/>
        <vertAlign val="superscript"/>
        <sz val="8"/>
        <color theme="1"/>
        <rFont val="Arial"/>
      </rPr>
      <t>N</t>
    </r>
    <r>
      <rPr>
        <b/>
        <sz val="8"/>
        <color theme="1"/>
        <rFont val="Arial"/>
      </rPr>
      <t>i</t>
    </r>
  </si>
  <si>
    <t>ICPi</t>
  </si>
  <si>
    <t>IQS</t>
  </si>
  <si>
    <t>PROPRIÁ</t>
  </si>
  <si>
    <t>AMPARO DE SÃO FRANCISCO</t>
  </si>
  <si>
    <t>AQUIDABÃ</t>
  </si>
  <si>
    <t>ARACAJU</t>
  </si>
  <si>
    <t>ESTÂNCIA</t>
  </si>
  <si>
    <t>ARAUÁ</t>
  </si>
  <si>
    <t>ITABAIANA</t>
  </si>
  <si>
    <t>AREIA BRANCA</t>
  </si>
  <si>
    <t>BARRA DOS COQUEIROS</t>
  </si>
  <si>
    <t>BOQUIM</t>
  </si>
  <si>
    <t>BREJO GRANDE</t>
  </si>
  <si>
    <t>CAMPO DO BRITO</t>
  </si>
  <si>
    <t>CANHOBA</t>
  </si>
  <si>
    <t>GLÓRIA</t>
  </si>
  <si>
    <t>CANINDÉ DE SÃO FRANCISCO</t>
  </si>
  <si>
    <t>SOCORRO</t>
  </si>
  <si>
    <t>CAPELA</t>
  </si>
  <si>
    <t>CARIRA</t>
  </si>
  <si>
    <t>CARMÓPOLIS</t>
  </si>
  <si>
    <t>CEDRO DE SÃO JOÃO</t>
  </si>
  <si>
    <t>CRISTINÁPOLIS</t>
  </si>
  <si>
    <t>CUMBE</t>
  </si>
  <si>
    <t>DIVINA PASTORA</t>
  </si>
  <si>
    <t>FEIRA NOVA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</si>
  <si>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</si>
  <si>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</si>
  <si>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</si>
  <si>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</si>
  <si>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</si>
  <si>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</si>
  <si>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</si>
  <si>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</si>
  <si>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</si>
  <si>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</si>
  <si>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</si>
  <si>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</si>
  <si>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</si>
  <si>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</si>
  <si>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</si>
  <si>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</si>
  <si>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</si>
  <si>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</si>
  <si>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</si>
  <si>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</si>
  <si>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</si>
  <si>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</si>
  <si>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</si>
  <si>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</si>
  <si>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</si>
  <si>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</si>
  <si>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PACATUBA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</si>
  <si>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</si>
  <si>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</si>
  <si>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</si>
  <si>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</si>
  <si>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</si>
  <si>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</si>
  <si>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</si>
  <si>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RIACHÃO DO DANTAS</t>
  </si>
  <si>
    <t>RIACHUELO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</si>
  <si>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</si>
  <si>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</si>
  <si>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</si>
  <si>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</si>
  <si>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</si>
  <si>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</si>
  <si>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</si>
  <si>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</si>
  <si>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DOMINGOS</t>
  </si>
  <si>
    <t>SÃO FRANCISCO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</si>
  <si>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</si>
  <si>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</si>
  <si>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</si>
  <si>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</si>
  <si>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</si>
  <si>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</si>
  <si>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</si>
  <si>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Indice Quota Igualitária</t>
  </si>
  <si>
    <t>Coeficiente da Quota Igualitária (4%)</t>
  </si>
  <si>
    <t>Cálculo do CQSoc (Coeficiente da Quota Social do ICMS)</t>
  </si>
  <si>
    <t>CQSoc = 18%∙IQE + 3%∙IQS + 4%∙(Quota fixa)</t>
  </si>
  <si>
    <t>Índices</t>
  </si>
  <si>
    <t>CQSocial (25%) Sem Trava</t>
  </si>
  <si>
    <t>CQSocial 2024</t>
  </si>
  <si>
    <t>Variação Absoluta</t>
  </si>
  <si>
    <t>Variação Relativa</t>
  </si>
  <si>
    <t>1ª Aplicação da trava de variação de mais ou menos 25%</t>
  </si>
  <si>
    <t>2ª Aplicação da trava de variação de mais ou menos 25%</t>
  </si>
  <si>
    <t>CQSocial
(Final)</t>
  </si>
  <si>
    <t>Quota fixa</t>
  </si>
  <si>
    <t>Indice com trava 25% - 1</t>
  </si>
  <si>
    <t>Coluna1</t>
  </si>
  <si>
    <t xml:space="preserve">Padronização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</si>
</sst>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0.000000"/>
    <numFmt numFmtId="165" formatCode="0.0000000"/>
    <numFmt numFmtId="166" formatCode="0.0"/>
    <numFmt numFmtId="167" formatCode="0.000"/>
    <numFmt numFmtId="168" formatCode="0.0000"/>
    <numFmt numFmtId="169" formatCode="#,##0.0000"/>
    <numFmt numFmtId="170" formatCode="0.00000"/>
    <numFmt numFmtId="171" formatCode="0.00000000"/>
    <numFmt numFmtId="172" formatCode="0.000000000"/>
    <numFmt numFmtId="173" formatCode="_-* #,##0.0000_-;\-* #,##0.0000_-;_-* &quot;-&quot;??_-;_-@"/>
    <numFmt numFmtId="174" formatCode="0.00000000000"/>
    <numFmt numFmtId="175" formatCode="0.000000000000"/>
    <numFmt numFmtId="176" formatCode="_-* #,##0.00000_-;\-* #,##0.00000_-;_-* &quot;-&quot;??_-;_-@"/>
    <numFmt numFmtId="177" formatCode="_-* #,##0.00000_-;\-* #,##0.00000_-;_-* &quot;-&quot;?????_-;_-@"/>
    <numFmt numFmtId="178" formatCode="0.0000000000"/>
    <numFmt numFmtId="179" formatCode="_-* #,##0.00000000_-;\-* #,##0.00000000_-;_-* &quot;-&quot;??_-;_-@"/>
    <numFmt numFmtId="180" formatCode="_-* #,##0.0000000_-;\-* #,##0.0000000_-;_-* &quot;-&quot;??_-;_-@"/>
  </numFmts>
  <fonts count="30">
    <font>
      <sz val="8"/>
      <color rgb="FF000000"/>
      <name val="Arial"/>
      <scheme val="minor"/>
    </font>
    <font>
      <b/>
      <sz val="16"/>
      <color theme="1"/>
      <name val="Arial"/>
    </font>
    <font>
      <sz val="8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theme="1"/>
      <name val="Arial"/>
    </font>
    <font>
      <b/>
      <sz val="8"/>
      <color rgb="FF000000"/>
      <name val="Arial"/>
    </font>
    <font>
      <b/>
      <sz val="8"/>
      <color theme="1"/>
      <name val="Arial"/>
    </font>
    <font>
      <sz val="8"/>
      <color theme="1"/>
      <name val="Arial"/>
    </font>
    <font>
      <b/>
      <sz val="8"/>
      <color theme="1"/>
      <name val="Calibri"/>
    </font>
    <font>
      <b/>
      <sz val="8"/>
      <color rgb="FF000000"/>
      <name val="Calibri"/>
    </font>
    <font>
      <sz val="8"/>
      <color theme="1"/>
      <name val="Lustria"/>
    </font>
    <font>
      <b/>
      <sz val="11"/>
      <color theme="1"/>
      <name val="Arial"/>
    </font>
    <font>
      <sz val="11"/>
      <color rgb="FF000000"/>
      <name val="Arial"/>
    </font>
    <font>
      <sz val="8"/>
      <color theme="1"/>
      <name val="Arial"/>
    </font>
    <font>
      <sz val="8"/>
      <color rgb="FFFF0000"/>
      <name val="Arial"/>
    </font>
    <font>
      <sz val="8"/>
      <color rgb="FF000000"/>
      <name val="Arial"/>
    </font>
    <font>
      <sz val="9"/>
      <color rgb="FF000000"/>
      <name val="Lustria"/>
    </font>
    <font>
      <sz val="10"/>
      <color theme="1"/>
      <name val="Lustria"/>
    </font>
    <font>
      <b/>
      <sz val="9"/>
      <color rgb="FF000000"/>
      <name val="Arial"/>
    </font>
    <font>
      <b/>
      <sz val="9"/>
      <color theme="1"/>
      <name val="Arial"/>
    </font>
    <font>
      <sz val="9"/>
      <color theme="1"/>
      <name val="Arial"/>
    </font>
    <font>
      <b/>
      <sz val="26"/>
      <color rgb="FF000000"/>
      <name val="Arial"/>
    </font>
    <font>
      <b/>
      <sz val="26"/>
      <color rgb="FFFF0000"/>
      <name val="Arial"/>
    </font>
    <font>
      <b/>
      <sz val="20"/>
      <color rgb="FF000000"/>
      <name val="Arial"/>
    </font>
    <font>
      <b/>
      <sz val="20"/>
      <color rgb="FFFF0000"/>
      <name val="Arial"/>
    </font>
    <font>
      <sz val="8"/>
      <color theme="0"/>
      <name val="Arial"/>
    </font>
    <font>
      <sz val="8"/>
      <color theme="1"/>
      <name val="Times New Roman"/>
    </font>
    <font>
      <vertAlign val="superscript"/>
      <sz val="11"/>
      <color theme="1"/>
      <name val="Arial"/>
    </font>
    <font>
      <b/>
      <vertAlign val="superscript"/>
      <sz val="8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B4C6E7"/>
        <bgColor rgb="FFB4C6E7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4B083"/>
        <bgColor rgb="FFF4B083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16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164" fontId="4" fillId="0" borderId="14" xfId="0" applyNumberFormat="1" applyFont="1" applyBorder="1" applyAlignment="1">
      <alignment horizontal="center" wrapText="1"/>
    </xf>
    <xf numFmtId="164" fontId="4" fillId="0" borderId="10" xfId="0" applyNumberFormat="1" applyFont="1" applyBorder="1" applyAlignment="1">
      <alignment horizontal="center" wrapText="1"/>
    </xf>
    <xf numFmtId="165" fontId="4" fillId="0" borderId="14" xfId="0" applyNumberFormat="1" applyFont="1" applyBorder="1" applyAlignment="1">
      <alignment horizont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2" fontId="8" fillId="5" borderId="14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166" fontId="8" fillId="2" borderId="14" xfId="0" applyNumberFormat="1" applyFont="1" applyFill="1" applyBorder="1" applyAlignment="1">
      <alignment horizontal="center" vertical="center" wrapText="1"/>
    </xf>
    <xf numFmtId="167" fontId="8" fillId="3" borderId="14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2" fontId="8" fillId="3" borderId="16" xfId="0" applyNumberFormat="1" applyFont="1" applyFill="1" applyBorder="1" applyAlignment="1">
      <alignment horizontal="center" vertical="center" wrapText="1"/>
    </xf>
    <xf numFmtId="2" fontId="8" fillId="3" borderId="18" xfId="0" applyNumberFormat="1" applyFont="1" applyFill="1" applyBorder="1" applyAlignment="1">
      <alignment horizontal="center" vertical="center" wrapText="1"/>
    </xf>
    <xf numFmtId="168" fontId="8" fillId="3" borderId="14" xfId="0" applyNumberFormat="1" applyFont="1" applyFill="1" applyBorder="1" applyAlignment="1">
      <alignment horizontal="center" vertical="center" wrapText="1"/>
    </xf>
    <xf numFmtId="168" fontId="8" fillId="3" borderId="16" xfId="0" applyNumberFormat="1" applyFont="1" applyFill="1" applyBorder="1" applyAlignment="1">
      <alignment horizontal="center" vertical="center" wrapText="1"/>
    </xf>
    <xf numFmtId="164" fontId="8" fillId="4" borderId="14" xfId="0" applyNumberFormat="1" applyFont="1" applyFill="1" applyBorder="1" applyAlignment="1">
      <alignment vertical="center" wrapText="1"/>
    </xf>
    <xf numFmtId="164" fontId="8" fillId="4" borderId="14" xfId="0" applyNumberFormat="1" applyFont="1" applyFill="1" applyBorder="1" applyAlignment="1">
      <alignment horizontal="center" vertical="center" wrapText="1"/>
    </xf>
    <xf numFmtId="169" fontId="8" fillId="4" borderId="14" xfId="0" applyNumberFormat="1" applyFont="1" applyFill="1" applyBorder="1" applyAlignment="1">
      <alignment horizontal="center" vertical="center" wrapText="1"/>
    </xf>
    <xf numFmtId="165" fontId="8" fillId="4" borderId="14" xfId="0" applyNumberFormat="1" applyFont="1" applyFill="1" applyBorder="1" applyAlignment="1">
      <alignment vertical="center" wrapText="1"/>
    </xf>
    <xf numFmtId="170" fontId="8" fillId="4" borderId="14" xfId="0" applyNumberFormat="1" applyFont="1" applyFill="1" applyBorder="1" applyAlignment="1">
      <alignment horizontal="center" vertical="center" wrapText="1"/>
    </xf>
    <xf numFmtId="168" fontId="8" fillId="4" borderId="14" xfId="0" applyNumberFormat="1" applyFont="1" applyFill="1" applyBorder="1" applyAlignment="1">
      <alignment horizontal="center" vertical="center" wrapText="1"/>
    </xf>
    <xf numFmtId="164" fontId="8" fillId="5" borderId="14" xfId="0" applyNumberFormat="1" applyFont="1" applyFill="1" applyBorder="1" applyAlignment="1">
      <alignment horizontal="center" vertical="center" wrapText="1"/>
    </xf>
    <xf numFmtId="167" fontId="8" fillId="0" borderId="14" xfId="0" applyNumberFormat="1" applyFont="1" applyBorder="1" applyAlignment="1">
      <alignment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165" fontId="8" fillId="9" borderId="14" xfId="0" applyNumberFormat="1" applyFont="1" applyFill="1" applyBorder="1" applyAlignment="1">
      <alignment vertical="center" wrapText="1"/>
    </xf>
    <xf numFmtId="169" fontId="8" fillId="0" borderId="14" xfId="0" applyNumberFormat="1" applyFont="1" applyBorder="1" applyAlignment="1">
      <alignment vertical="center" wrapText="1"/>
    </xf>
    <xf numFmtId="169" fontId="8" fillId="0" borderId="14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171" fontId="8" fillId="9" borderId="14" xfId="0" applyNumberFormat="1" applyFont="1" applyFill="1" applyBorder="1" applyAlignment="1">
      <alignment vertical="center" wrapText="1"/>
    </xf>
    <xf numFmtId="172" fontId="8" fillId="5" borderId="14" xfId="0" applyNumberFormat="1" applyFont="1" applyFill="1" applyBorder="1" applyAlignment="1">
      <alignment horizontal="center" vertical="center" wrapText="1"/>
    </xf>
    <xf numFmtId="172" fontId="8" fillId="7" borderId="14" xfId="0" applyNumberFormat="1" applyFont="1" applyFill="1" applyBorder="1" applyAlignment="1">
      <alignment horizontal="center" vertical="center" wrapText="1"/>
    </xf>
    <xf numFmtId="172" fontId="8" fillId="8" borderId="14" xfId="0" applyNumberFormat="1" applyFont="1" applyFill="1" applyBorder="1" applyAlignment="1">
      <alignment horizontal="center" vertical="center" wrapText="1"/>
    </xf>
    <xf numFmtId="171" fontId="8" fillId="0" borderId="14" xfId="0" applyNumberFormat="1" applyFont="1" applyBorder="1" applyAlignment="1">
      <alignment horizontal="center" vertical="center" wrapText="1"/>
    </xf>
    <xf numFmtId="171" fontId="8" fillId="0" borderId="14" xfId="0" applyNumberFormat="1" applyFont="1" applyBorder="1" applyAlignment="1">
      <alignment vertical="center" wrapText="1"/>
    </xf>
    <xf numFmtId="173" fontId="8" fillId="0" borderId="14" xfId="0" applyNumberFormat="1" applyFont="1" applyBorder="1" applyAlignment="1">
      <alignment vertical="center" wrapText="1"/>
    </xf>
    <xf numFmtId="171" fontId="8" fillId="7" borderId="14" xfId="0" applyNumberFormat="1" applyFont="1" applyFill="1" applyBorder="1" applyAlignment="1">
      <alignment horizontal="center" vertical="center" wrapText="1"/>
    </xf>
    <xf numFmtId="171" fontId="8" fillId="5" borderId="14" xfId="0" applyNumberFormat="1" applyFont="1" applyFill="1" applyBorder="1" applyAlignment="1">
      <alignment horizontal="center" vertical="center" wrapText="1"/>
    </xf>
    <xf numFmtId="2" fontId="8" fillId="0" borderId="0" xfId="0" applyNumberFormat="1" applyFont="1"/>
    <xf numFmtId="4" fontId="8" fillId="0" borderId="0" xfId="0" applyNumberFormat="1" applyFont="1"/>
    <xf numFmtId="165" fontId="8" fillId="0" borderId="0" xfId="0" applyNumberFormat="1" applyFont="1"/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168" fontId="13" fillId="0" borderId="14" xfId="0" applyNumberFormat="1" applyFont="1" applyBorder="1" applyAlignment="1">
      <alignment vertical="center"/>
    </xf>
    <xf numFmtId="168" fontId="13" fillId="0" borderId="14" xfId="0" applyNumberFormat="1" applyFont="1" applyBorder="1" applyAlignment="1">
      <alignment horizontal="center" vertical="center"/>
    </xf>
    <xf numFmtId="168" fontId="5" fillId="0" borderId="14" xfId="0" applyNumberFormat="1" applyFont="1" applyBorder="1" applyAlignment="1">
      <alignment vertical="center"/>
    </xf>
    <xf numFmtId="168" fontId="8" fillId="0" borderId="0" xfId="0" applyNumberFormat="1" applyFont="1"/>
    <xf numFmtId="170" fontId="8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/>
    <xf numFmtId="170" fontId="15" fillId="0" borderId="0" xfId="0" applyNumberFormat="1" applyFont="1" applyAlignment="1">
      <alignment horizontal="center"/>
    </xf>
    <xf numFmtId="0" fontId="7" fillId="10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7" fillId="12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6" fillId="0" borderId="14" xfId="0" applyFont="1" applyBorder="1"/>
    <xf numFmtId="4" fontId="8" fillId="11" borderId="14" xfId="0" applyNumberFormat="1" applyFont="1" applyFill="1" applyBorder="1" applyAlignment="1">
      <alignment horizontal="center"/>
    </xf>
    <xf numFmtId="4" fontId="8" fillId="11" borderId="14" xfId="0" applyNumberFormat="1" applyFont="1" applyFill="1" applyBorder="1"/>
    <xf numFmtId="172" fontId="8" fillId="11" borderId="14" xfId="0" applyNumberFormat="1" applyFont="1" applyFill="1" applyBorder="1" applyAlignment="1">
      <alignment horizontal="center"/>
    </xf>
    <xf numFmtId="171" fontId="8" fillId="11" borderId="14" xfId="0" applyNumberFormat="1" applyFont="1" applyFill="1" applyBorder="1" applyAlignment="1">
      <alignment horizontal="center"/>
    </xf>
    <xf numFmtId="10" fontId="8" fillId="12" borderId="14" xfId="0" applyNumberFormat="1" applyFont="1" applyFill="1" applyBorder="1" applyAlignment="1">
      <alignment horizontal="center"/>
    </xf>
    <xf numFmtId="172" fontId="8" fillId="12" borderId="14" xfId="0" applyNumberFormat="1" applyFont="1" applyFill="1" applyBorder="1" applyAlignment="1">
      <alignment horizontal="center"/>
    </xf>
    <xf numFmtId="171" fontId="8" fillId="12" borderId="14" xfId="0" applyNumberFormat="1" applyFont="1" applyFill="1" applyBorder="1" applyAlignment="1">
      <alignment horizontal="center"/>
    </xf>
    <xf numFmtId="165" fontId="8" fillId="5" borderId="14" xfId="0" applyNumberFormat="1" applyFont="1" applyFill="1" applyBorder="1"/>
    <xf numFmtId="174" fontId="8" fillId="0" borderId="14" xfId="0" applyNumberFormat="1" applyFont="1" applyBorder="1"/>
    <xf numFmtId="175" fontId="8" fillId="0" borderId="14" xfId="0" applyNumberFormat="1" applyFont="1" applyBorder="1"/>
    <xf numFmtId="0" fontId="8" fillId="0" borderId="0" xfId="0" applyFont="1"/>
    <xf numFmtId="0" fontId="17" fillId="0" borderId="0" xfId="0" applyFont="1"/>
    <xf numFmtId="4" fontId="18" fillId="0" borderId="0" xfId="0" applyNumberFormat="1" applyFont="1" applyAlignment="1">
      <alignment horizontal="center"/>
    </xf>
    <xf numFmtId="4" fontId="18" fillId="0" borderId="0" xfId="0" applyNumberFormat="1" applyFont="1"/>
    <xf numFmtId="172" fontId="8" fillId="0" borderId="0" xfId="0" applyNumberFormat="1" applyFont="1" applyAlignment="1">
      <alignment horizontal="center"/>
    </xf>
    <xf numFmtId="171" fontId="8" fillId="0" borderId="0" xfId="0" applyNumberFormat="1" applyFont="1" applyAlignment="1">
      <alignment horizontal="center"/>
    </xf>
    <xf numFmtId="171" fontId="18" fillId="0" borderId="0" xfId="0" applyNumberFormat="1" applyFont="1" applyAlignment="1">
      <alignment horizontal="center"/>
    </xf>
    <xf numFmtId="10" fontId="18" fillId="0" borderId="0" xfId="0" applyNumberFormat="1" applyFont="1" applyAlignment="1">
      <alignment horizontal="center"/>
    </xf>
    <xf numFmtId="165" fontId="18" fillId="0" borderId="0" xfId="0" applyNumberFormat="1" applyFont="1"/>
    <xf numFmtId="1" fontId="21" fillId="0" borderId="14" xfId="0" applyNumberFormat="1" applyFont="1" applyBorder="1" applyAlignment="1">
      <alignment horizontal="center" vertical="center"/>
    </xf>
    <xf numFmtId="0" fontId="21" fillId="0" borderId="14" xfId="0" applyFont="1" applyBorder="1"/>
    <xf numFmtId="164" fontId="21" fillId="0" borderId="14" xfId="0" applyNumberFormat="1" applyFont="1" applyBorder="1" applyAlignment="1">
      <alignment horizontal="center"/>
    </xf>
    <xf numFmtId="0" fontId="23" fillId="13" borderId="21" xfId="0" applyFont="1" applyFill="1" applyBorder="1" applyAlignment="1">
      <alignment horizontal="center" vertical="center"/>
    </xf>
    <xf numFmtId="10" fontId="23" fillId="13" borderId="21" xfId="0" applyNumberFormat="1" applyFont="1" applyFill="1" applyBorder="1" applyAlignment="1">
      <alignment horizontal="center" vertical="center"/>
    </xf>
    <xf numFmtId="0" fontId="25" fillId="13" borderId="22" xfId="0" applyFont="1" applyFill="1" applyBorder="1" applyAlignment="1">
      <alignment horizontal="center" vertical="center"/>
    </xf>
    <xf numFmtId="10" fontId="25" fillId="13" borderId="22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164" fontId="7" fillId="12" borderId="14" xfId="0" applyNumberFormat="1" applyFont="1" applyFill="1" applyBorder="1" applyAlignment="1">
      <alignment horizontal="center" vertical="center" wrapText="1"/>
    </xf>
    <xf numFmtId="164" fontId="7" fillId="12" borderId="23" xfId="0" applyNumberFormat="1" applyFont="1" applyFill="1" applyBorder="1" applyAlignment="1">
      <alignment horizontal="center" vertical="center" wrapText="1"/>
    </xf>
    <xf numFmtId="10" fontId="7" fillId="12" borderId="14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170" fontId="8" fillId="0" borderId="14" xfId="0" applyNumberFormat="1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center" vertical="center" wrapText="1"/>
    </xf>
    <xf numFmtId="165" fontId="8" fillId="12" borderId="14" xfId="0" applyNumberFormat="1" applyFont="1" applyFill="1" applyBorder="1" applyAlignment="1">
      <alignment horizontal="center" vertical="center" wrapText="1"/>
    </xf>
    <xf numFmtId="177" fontId="8" fillId="9" borderId="14" xfId="0" applyNumberFormat="1" applyFont="1" applyFill="1" applyBorder="1" applyAlignment="1">
      <alignment vertical="center" wrapText="1"/>
    </xf>
    <xf numFmtId="10" fontId="8" fillId="9" borderId="14" xfId="0" applyNumberFormat="1" applyFont="1" applyFill="1" applyBorder="1" applyAlignment="1">
      <alignment horizontal="center" vertical="center" wrapText="1"/>
    </xf>
    <xf numFmtId="165" fontId="8" fillId="9" borderId="14" xfId="0" applyNumberFormat="1" applyFont="1" applyFill="1" applyBorder="1" applyAlignment="1">
      <alignment horizontal="center" vertical="center" wrapText="1"/>
    </xf>
    <xf numFmtId="164" fontId="8" fillId="9" borderId="14" xfId="0" applyNumberFormat="1" applyFont="1" applyFill="1" applyBorder="1" applyAlignment="1">
      <alignment horizontal="center" vertical="center" wrapText="1"/>
    </xf>
    <xf numFmtId="170" fontId="8" fillId="0" borderId="14" xfId="0" applyNumberFormat="1" applyFont="1" applyBorder="1" applyAlignment="1">
      <alignment vertical="center" wrapText="1"/>
    </xf>
    <xf numFmtId="172" fontId="8" fillId="9" borderId="14" xfId="0" applyNumberFormat="1" applyFont="1" applyFill="1" applyBorder="1" applyAlignment="1">
      <alignment horizontal="center" vertical="center" wrapText="1"/>
    </xf>
    <xf numFmtId="10" fontId="8" fillId="15" borderId="14" xfId="0" applyNumberFormat="1" applyFont="1" applyFill="1" applyBorder="1" applyAlignment="1">
      <alignment horizontal="center" vertical="center" wrapText="1"/>
    </xf>
    <xf numFmtId="178" fontId="8" fillId="9" borderId="14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0" fontId="26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5" fontId="27" fillId="12" borderId="14" xfId="0" applyNumberFormat="1" applyFont="1" applyFill="1" applyBorder="1" applyAlignment="1">
      <alignment horizontal="center"/>
    </xf>
    <xf numFmtId="2" fontId="8" fillId="9" borderId="14" xfId="0" applyNumberFormat="1" applyFont="1" applyFill="1" applyBorder="1" applyAlignment="1">
      <alignment horizontal="center"/>
    </xf>
    <xf numFmtId="170" fontId="8" fillId="9" borderId="14" xfId="0" applyNumberFormat="1" applyFont="1" applyFill="1" applyBorder="1" applyAlignment="1">
      <alignment horizontal="center"/>
    </xf>
    <xf numFmtId="165" fontId="8" fillId="9" borderId="14" xfId="0" applyNumberFormat="1" applyFont="1" applyFill="1" applyBorder="1" applyAlignment="1">
      <alignment horizontal="center"/>
    </xf>
    <xf numFmtId="164" fontId="27" fillId="9" borderId="14" xfId="0" applyNumberFormat="1" applyFont="1" applyFill="1" applyBorder="1" applyAlignment="1">
      <alignment horizontal="center"/>
    </xf>
    <xf numFmtId="10" fontId="27" fillId="9" borderId="14" xfId="0" applyNumberFormat="1" applyFont="1" applyFill="1" applyBorder="1" applyAlignment="1">
      <alignment horizontal="center"/>
    </xf>
    <xf numFmtId="10" fontId="8" fillId="9" borderId="14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2" fontId="8" fillId="9" borderId="21" xfId="0" applyNumberFormat="1" applyFont="1" applyFill="1" applyBorder="1" applyAlignment="1">
      <alignment horizontal="center"/>
    </xf>
    <xf numFmtId="170" fontId="8" fillId="9" borderId="21" xfId="0" applyNumberFormat="1" applyFont="1" applyFill="1" applyBorder="1" applyAlignment="1">
      <alignment horizontal="center"/>
    </xf>
    <xf numFmtId="0" fontId="8" fillId="9" borderId="21" xfId="0" applyFont="1" applyFill="1" applyBorder="1" applyAlignment="1">
      <alignment horizontal="center"/>
    </xf>
    <xf numFmtId="164" fontId="8" fillId="9" borderId="21" xfId="0" applyNumberFormat="1" applyFont="1" applyFill="1" applyBorder="1" applyAlignment="1">
      <alignment horizontal="center"/>
    </xf>
    <xf numFmtId="179" fontId="8" fillId="9" borderId="21" xfId="0" applyNumberFormat="1" applyFont="1" applyFill="1" applyBorder="1" applyAlignment="1">
      <alignment horizontal="center"/>
    </xf>
    <xf numFmtId="10" fontId="8" fillId="9" borderId="21" xfId="0" applyNumberFormat="1" applyFont="1" applyFill="1" applyBorder="1" applyAlignment="1">
      <alignment horizontal="center"/>
    </xf>
    <xf numFmtId="180" fontId="8" fillId="9" borderId="21" xfId="0" applyNumberFormat="1" applyFont="1" applyFill="1" applyBorder="1" applyAlignment="1">
      <alignment horizontal="center"/>
    </xf>
    <xf numFmtId="10" fontId="8" fillId="0" borderId="0" xfId="0" applyNumberFormat="1" applyFont="1"/>
    <xf numFmtId="0" fontId="5" fillId="0" borderId="10" xfId="0" applyFont="1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0" fontId="3" fillId="0" borderId="9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5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4" fillId="13" borderId="19" xfId="0" applyFont="1" applyFill="1" applyBorder="1" applyAlignment="1">
      <alignment horizontal="center" vertical="center"/>
    </xf>
    <xf numFmtId="0" fontId="2" fillId="0" borderId="20" xfId="0" applyFont="1" applyBorder="1"/>
    <xf numFmtId="0" fontId="7" fillId="0" borderId="10" xfId="0" applyFont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0" fontId="7" fillId="12" borderId="3" xfId="0" applyNumberFormat="1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164" fontId="7" fillId="14" borderId="10" xfId="0" applyNumberFormat="1" applyFont="1" applyFill="1" applyBorder="1" applyAlignment="1">
      <alignment horizontal="center"/>
    </xf>
    <xf numFmtId="0" fontId="22" fillId="1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4B083"/>
          <bgColor rgb="FFF4B083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</font>
      <fill>
        <patternFill patternType="solid">
          <fgColor rgb="FFBFBFBF"/>
          <bgColor rgb="FFBFBFBF"/>
        </patternFill>
      </fill>
    </dxf>
    <dxf>
      <font>
        <b/>
      </font>
      <fill>
        <patternFill patternType="solid">
          <fgColor rgb="FFBFBFBF"/>
          <bgColor rgb="FFBFBFBF"/>
        </patternFill>
      </fill>
    </dxf>
    <dxf>
      <font>
        <b/>
      </font>
      <fill>
        <patternFill patternType="solid">
          <fgColor rgb="FFBFBFBF"/>
          <bgColor rgb="FFBFBFBF"/>
        </patternFill>
      </fill>
    </dxf>
    <dxf>
      <font>
        <b/>
      </font>
      <fill>
        <patternFill patternType="solid">
          <fgColor rgb="FFBFBFBF"/>
          <bgColor rgb="FFBFBFBF"/>
        </patternFill>
      </fill>
    </dxf>
    <dxf>
      <font>
        <b/>
      </font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76800" cy="6076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"/>
  <sheetViews>
    <sheetView showGridLines="0" tabSelected="1" workbookViewId="0"/>
  </sheetViews>
  <sheetFormatPr defaultColWidth="16.83203125" defaultRowHeight="15" customHeight="1"/>
  <sheetData/>
  <printOptions horizontalCentered="1" verticalCentered="1" gridLines="1"/>
  <pageMargins left="0.25" right="0.25" top="0.75" bottom="0.75" header="0" footer="0"/>
  <pageSetup paperSize="9" fitToHeight="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00"/>
  <sheetViews>
    <sheetView showGridLines="0" workbookViewId="0">
      <selection sqref="A1:M4"/>
    </sheetView>
  </sheetViews>
  <sheetFormatPr defaultColWidth="16.83203125" defaultRowHeight="15" customHeight="1"/>
  <cols>
    <col min="1" max="1" width="10.6640625" customWidth="1"/>
    <col min="2" max="2" width="36.33203125" customWidth="1"/>
    <col min="3" max="3" width="13.1640625" customWidth="1"/>
    <col min="4" max="4" width="18.5" customWidth="1"/>
    <col min="5" max="5" width="18.6640625" customWidth="1"/>
    <col min="6" max="6" width="13.1640625" customWidth="1"/>
    <col min="7" max="7" width="18.5" customWidth="1"/>
    <col min="8" max="8" width="18" customWidth="1"/>
    <col min="9" max="9" width="15.5" customWidth="1"/>
    <col min="10" max="10" width="16" customWidth="1"/>
    <col min="11" max="11" width="17" customWidth="1"/>
    <col min="12" max="12" width="21.6640625" customWidth="1"/>
    <col min="13" max="13" width="21.83203125" customWidth="1"/>
    <col min="14" max="26" width="8.83203125" customWidth="1"/>
  </cols>
  <sheetData>
    <row r="1" spans="1:13" ht="11.25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6"/>
    </row>
    <row r="2" spans="1:13" ht="11.25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9"/>
    </row>
    <row r="3" spans="1:13" ht="11.25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9"/>
    </row>
    <row r="4" spans="1:13" ht="11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2"/>
    </row>
    <row r="5" spans="1:13" ht="11.25">
      <c r="A5" s="141" t="s">
        <v>1</v>
      </c>
      <c r="B5" s="153" t="s">
        <v>2</v>
      </c>
      <c r="C5" s="154" t="s">
        <v>3</v>
      </c>
      <c r="D5" s="139"/>
      <c r="E5" s="140"/>
      <c r="F5" s="154" t="s">
        <v>4</v>
      </c>
      <c r="G5" s="139"/>
      <c r="H5" s="140"/>
      <c r="I5" s="155" t="s">
        <v>5</v>
      </c>
      <c r="J5" s="146"/>
      <c r="K5" s="141" t="s">
        <v>6</v>
      </c>
      <c r="L5" s="141" t="s">
        <v>7</v>
      </c>
      <c r="M5" s="141" t="s">
        <v>8</v>
      </c>
    </row>
    <row r="6" spans="1:13" ht="31.5">
      <c r="A6" s="142"/>
      <c r="B6" s="142"/>
      <c r="C6" s="1" t="s">
        <v>9</v>
      </c>
      <c r="D6" s="1" t="s">
        <v>10</v>
      </c>
      <c r="E6" s="1" t="s">
        <v>11</v>
      </c>
      <c r="F6" s="1" t="s">
        <v>9</v>
      </c>
      <c r="G6" s="1" t="s">
        <v>10</v>
      </c>
      <c r="H6" s="1" t="s">
        <v>11</v>
      </c>
      <c r="I6" s="150"/>
      <c r="J6" s="152"/>
      <c r="K6" s="142"/>
      <c r="L6" s="142"/>
      <c r="M6" s="142"/>
    </row>
    <row r="7" spans="1:13" ht="31.5">
      <c r="A7" s="143"/>
      <c r="B7" s="143"/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2" t="s">
        <v>18</v>
      </c>
      <c r="J7" s="2" t="s">
        <v>19</v>
      </c>
      <c r="K7" s="143"/>
      <c r="L7" s="143"/>
      <c r="M7" s="143"/>
    </row>
    <row r="8" spans="1:13">
      <c r="A8" s="3">
        <v>280010</v>
      </c>
      <c r="B8" s="4" t="s">
        <v>20</v>
      </c>
      <c r="C8" s="5">
        <v>1.8485887431543672E-2</v>
      </c>
      <c r="D8" s="5">
        <v>1.8485887431543675E-2</v>
      </c>
      <c r="E8" s="5">
        <v>3.3274597376778616E-3</v>
      </c>
      <c r="F8" s="5">
        <v>1.3940739580997747E-2</v>
      </c>
      <c r="G8" s="5">
        <v>1.3940739580997752E-2</v>
      </c>
      <c r="H8" s="5">
        <v>4.1822218742993257E-4</v>
      </c>
      <c r="I8" s="5">
        <v>1.3333333333333334E-2</v>
      </c>
      <c r="J8" s="6">
        <v>5.3333333333333336E-4</v>
      </c>
      <c r="K8" s="5">
        <v>4.2790152584411267E-3</v>
      </c>
      <c r="L8" s="7">
        <v>4.4766567881105584E-3</v>
      </c>
      <c r="M8" s="7">
        <f t="shared" ref="M8:M82" si="0">L8*4</f>
        <v>1.7906627152442234E-2</v>
      </c>
    </row>
    <row r="9" spans="1:13">
      <c r="A9" s="3">
        <v>280020</v>
      </c>
      <c r="B9" s="4" t="s">
        <v>21</v>
      </c>
      <c r="C9" s="5">
        <v>5.0587497666858931E-3</v>
      </c>
      <c r="D9" s="5">
        <v>5.058749766685894E-3</v>
      </c>
      <c r="E9" s="5">
        <v>9.1057495800346089E-4</v>
      </c>
      <c r="F9" s="5">
        <v>1.0319211066255793E-2</v>
      </c>
      <c r="G9" s="5">
        <v>1.0319211066255796E-2</v>
      </c>
      <c r="H9" s="5">
        <v>3.0957633198767389E-4</v>
      </c>
      <c r="I9" s="5">
        <v>1.3333333333333334E-2</v>
      </c>
      <c r="J9" s="6">
        <v>5.3333333333333336E-4</v>
      </c>
      <c r="K9" s="5">
        <v>1.7534846233244678E-3</v>
      </c>
      <c r="L9" s="7">
        <v>1.9438018209372025E-3</v>
      </c>
      <c r="M9" s="7">
        <f t="shared" si="0"/>
        <v>7.7752072837488102E-3</v>
      </c>
    </row>
    <row r="10" spans="1:13">
      <c r="A10" s="3">
        <v>280030</v>
      </c>
      <c r="B10" s="4" t="s">
        <v>22</v>
      </c>
      <c r="C10" s="5">
        <v>2.0133697122367202E-2</v>
      </c>
      <c r="D10" s="5">
        <v>2.0133697122367206E-2</v>
      </c>
      <c r="E10" s="5">
        <v>3.6240654820260971E-3</v>
      </c>
      <c r="F10" s="5">
        <v>1.3022207252577606E-2</v>
      </c>
      <c r="G10" s="5">
        <v>1.3022207252577611E-2</v>
      </c>
      <c r="H10" s="5">
        <v>3.906662175773283E-4</v>
      </c>
      <c r="I10" s="5">
        <v>1.3333333333333334E-2</v>
      </c>
      <c r="J10" s="6">
        <v>5.3333333333333336E-4</v>
      </c>
      <c r="K10" s="5">
        <v>4.5480650329367579E-3</v>
      </c>
      <c r="L10" s="7">
        <v>4.3718406746955435E-3</v>
      </c>
      <c r="M10" s="7">
        <f t="shared" si="0"/>
        <v>1.7487362698782174E-2</v>
      </c>
    </row>
    <row r="11" spans="1:13">
      <c r="A11" s="3">
        <v>280040</v>
      </c>
      <c r="B11" s="4" t="s">
        <v>23</v>
      </c>
      <c r="C11" s="5">
        <v>1.7189577434490674E-2</v>
      </c>
      <c r="D11" s="5">
        <v>1.7189577434490677E-2</v>
      </c>
      <c r="E11" s="5">
        <v>3.0941239382083216E-3</v>
      </c>
      <c r="F11" s="5">
        <v>1.6634023594703784E-2</v>
      </c>
      <c r="G11" s="5">
        <v>1.6634023594703791E-2</v>
      </c>
      <c r="H11" s="5">
        <v>4.9902070784111372E-4</v>
      </c>
      <c r="I11" s="5">
        <v>1.3333333333333334E-2</v>
      </c>
      <c r="J11" s="6">
        <v>5.3333333333333336E-4</v>
      </c>
      <c r="K11" s="5">
        <v>4.1264779793827684E-3</v>
      </c>
      <c r="L11" s="7">
        <v>4.3170740326180521E-3</v>
      </c>
      <c r="M11" s="7">
        <f t="shared" si="0"/>
        <v>1.7268296130472208E-2</v>
      </c>
    </row>
    <row r="12" spans="1:13">
      <c r="A12" s="3">
        <v>280050</v>
      </c>
      <c r="B12" s="4" t="s">
        <v>24</v>
      </c>
      <c r="C12" s="5">
        <v>1.5454118134638399E-2</v>
      </c>
      <c r="D12" s="5">
        <v>1.54541181346384E-2</v>
      </c>
      <c r="E12" s="5">
        <v>2.7817412642349121E-3</v>
      </c>
      <c r="F12" s="5">
        <v>1.0486492333898364E-2</v>
      </c>
      <c r="G12" s="5">
        <v>1.0486492333898367E-2</v>
      </c>
      <c r="H12" s="5">
        <v>3.1459477001695099E-4</v>
      </c>
      <c r="I12" s="5">
        <v>1.3333333333333334E-2</v>
      </c>
      <c r="J12" s="6">
        <v>5.3333333333333336E-4</v>
      </c>
      <c r="K12" s="5">
        <v>3.6296693675851961E-3</v>
      </c>
      <c r="L12" s="7">
        <v>3.4756833592332606E-3</v>
      </c>
      <c r="M12" s="7">
        <f t="shared" si="0"/>
        <v>1.3902733436933042E-2</v>
      </c>
    </row>
    <row r="13" spans="1:13">
      <c r="A13" s="3">
        <v>280060</v>
      </c>
      <c r="B13" s="4" t="s">
        <v>25</v>
      </c>
      <c r="C13" s="5">
        <v>1.3906092740713237E-2</v>
      </c>
      <c r="D13" s="5">
        <v>1.3906092740713239E-2</v>
      </c>
      <c r="E13" s="5">
        <v>2.5030966933283828E-3</v>
      </c>
      <c r="F13" s="5">
        <v>1.3875006923630202E-2</v>
      </c>
      <c r="G13" s="5">
        <v>1.3875006923630208E-2</v>
      </c>
      <c r="H13" s="5">
        <v>4.1625020770890623E-4</v>
      </c>
      <c r="I13" s="5">
        <v>1.3333333333333334E-2</v>
      </c>
      <c r="J13" s="6">
        <v>5.3333333333333336E-4</v>
      </c>
      <c r="K13" s="5">
        <v>3.4526802343706224E-3</v>
      </c>
      <c r="L13" s="7">
        <v>3.6121545437071642E-3</v>
      </c>
      <c r="M13" s="7">
        <f t="shared" si="0"/>
        <v>1.4448618174828657E-2</v>
      </c>
    </row>
    <row r="14" spans="1:13">
      <c r="A14" s="3">
        <v>280067</v>
      </c>
      <c r="B14" s="4" t="s">
        <v>26</v>
      </c>
      <c r="C14" s="5">
        <v>1.0778286582594016E-2</v>
      </c>
      <c r="D14" s="5">
        <v>1.0778286582594018E-2</v>
      </c>
      <c r="E14" s="5">
        <v>1.9400915848669232E-3</v>
      </c>
      <c r="F14" s="5">
        <v>1.3168676583745938E-2</v>
      </c>
      <c r="G14" s="5">
        <v>1.3168676583745943E-2</v>
      </c>
      <c r="H14" s="5">
        <v>3.9506029751237826E-4</v>
      </c>
      <c r="I14" s="5">
        <v>1.3333333333333334E-2</v>
      </c>
      <c r="J14" s="6">
        <v>5.3333333333333336E-4</v>
      </c>
      <c r="K14" s="5">
        <v>2.868485215712634E-3</v>
      </c>
      <c r="L14" s="7">
        <v>3.0009764015641498E-3</v>
      </c>
      <c r="M14" s="7">
        <f t="shared" si="0"/>
        <v>1.2003905606256599E-2</v>
      </c>
    </row>
    <row r="15" spans="1:13">
      <c r="A15" s="3">
        <v>280070</v>
      </c>
      <c r="B15" s="4" t="s">
        <v>27</v>
      </c>
      <c r="C15" s="5">
        <v>6.6106127638715694E-3</v>
      </c>
      <c r="D15" s="5">
        <v>6.6106127638715702E-3</v>
      </c>
      <c r="E15" s="5">
        <v>1.1899102974968826E-3</v>
      </c>
      <c r="F15" s="5">
        <v>1.4625430770042185E-2</v>
      </c>
      <c r="G15" s="5">
        <v>1.462543077004219E-2</v>
      </c>
      <c r="H15" s="5">
        <v>4.3876292310126566E-4</v>
      </c>
      <c r="I15" s="5">
        <v>1.3333333333333334E-2</v>
      </c>
      <c r="J15" s="6">
        <v>5.3333333333333336E-4</v>
      </c>
      <c r="K15" s="5">
        <v>2.1620065539314812E-3</v>
      </c>
      <c r="L15" s="7">
        <v>2.564966295835417E-3</v>
      </c>
      <c r="M15" s="7">
        <f t="shared" si="0"/>
        <v>1.0259865183341668E-2</v>
      </c>
    </row>
    <row r="16" spans="1:13">
      <c r="A16" s="3">
        <v>280100</v>
      </c>
      <c r="B16" s="4" t="s">
        <v>28</v>
      </c>
      <c r="C16" s="5">
        <v>1.3083761848064899E-2</v>
      </c>
      <c r="D16" s="5">
        <v>1.3083761848064901E-2</v>
      </c>
      <c r="E16" s="5">
        <v>2.3550771326516819E-3</v>
      </c>
      <c r="F16" s="5">
        <v>1.688267254130061E-2</v>
      </c>
      <c r="G16" s="5">
        <v>1.6882672541300617E-2</v>
      </c>
      <c r="H16" s="5">
        <v>5.0648017623901851E-4</v>
      </c>
      <c r="I16" s="5">
        <v>1.3333333333333334E-2</v>
      </c>
      <c r="J16" s="6">
        <v>5.3333333333333336E-4</v>
      </c>
      <c r="K16" s="5">
        <v>3.3948906422240337E-3</v>
      </c>
      <c r="L16" s="7">
        <v>3.5516957338314979E-3</v>
      </c>
      <c r="M16" s="7">
        <f t="shared" si="0"/>
        <v>1.4206782935325991E-2</v>
      </c>
    </row>
    <row r="17" spans="1:13">
      <c r="A17" s="3">
        <v>280110</v>
      </c>
      <c r="B17" s="4" t="s">
        <v>29</v>
      </c>
      <c r="C17" s="5">
        <v>1.5762652298684125E-2</v>
      </c>
      <c r="D17" s="5">
        <v>1.5762652298684128E-2</v>
      </c>
      <c r="E17" s="5">
        <v>2.8372774137631431E-3</v>
      </c>
      <c r="F17" s="5">
        <v>1.2561596224183598E-2</v>
      </c>
      <c r="G17" s="5">
        <v>1.2561596224183602E-2</v>
      </c>
      <c r="H17" s="5">
        <v>3.7684788672550805E-4</v>
      </c>
      <c r="I17" s="5">
        <v>1.3333333333333334E-2</v>
      </c>
      <c r="J17" s="6">
        <v>5.3333333333333336E-4</v>
      </c>
      <c r="K17" s="5">
        <v>3.747458633821984E-3</v>
      </c>
      <c r="L17" s="7">
        <v>3.9205483313406887E-3</v>
      </c>
      <c r="M17" s="7">
        <f t="shared" si="0"/>
        <v>1.5682193325362755E-2</v>
      </c>
    </row>
    <row r="18" spans="1:13">
      <c r="A18" s="3">
        <v>280120</v>
      </c>
      <c r="B18" s="4" t="s">
        <v>30</v>
      </c>
      <c r="C18" s="5">
        <v>1.2324851181973077E-2</v>
      </c>
      <c r="D18" s="5">
        <v>1.2324851181973078E-2</v>
      </c>
      <c r="E18" s="5">
        <v>2.2184732127551541E-3</v>
      </c>
      <c r="F18" s="5">
        <v>1.3390441669128058E-2</v>
      </c>
      <c r="G18" s="5">
        <v>1.3390441669128063E-2</v>
      </c>
      <c r="H18" s="5">
        <v>4.0171325007384189E-4</v>
      </c>
      <c r="I18" s="5">
        <v>1.3333333333333334E-2</v>
      </c>
      <c r="J18" s="6">
        <v>5.3333333333333336E-4</v>
      </c>
      <c r="K18" s="5">
        <v>3.1535197961623284E-3</v>
      </c>
      <c r="L18" s="7">
        <v>3.2991763172805582E-3</v>
      </c>
      <c r="M18" s="7">
        <f t="shared" si="0"/>
        <v>1.3196705269122233E-2</v>
      </c>
    </row>
    <row r="19" spans="1:13">
      <c r="A19" s="3">
        <v>280130</v>
      </c>
      <c r="B19" s="4" t="s">
        <v>31</v>
      </c>
      <c r="C19" s="5">
        <v>1.0059879636089421E-2</v>
      </c>
      <c r="D19" s="5">
        <v>1.0059879636089423E-2</v>
      </c>
      <c r="E19" s="5">
        <v>1.8107783344960961E-3</v>
      </c>
      <c r="F19" s="5">
        <v>1.3244326677628478E-2</v>
      </c>
      <c r="G19" s="5">
        <v>1.3244326677628484E-2</v>
      </c>
      <c r="H19" s="5">
        <v>3.9732980032885449E-4</v>
      </c>
      <c r="I19" s="5">
        <v>1.3333333333333334E-2</v>
      </c>
      <c r="J19" s="6">
        <v>5.3333333333333336E-4</v>
      </c>
      <c r="K19" s="5">
        <v>2.7414414681582837E-3</v>
      </c>
      <c r="L19" s="7">
        <v>2.8680646869461046E-3</v>
      </c>
      <c r="M19" s="7">
        <f t="shared" si="0"/>
        <v>1.1472258747784419E-2</v>
      </c>
    </row>
    <row r="20" spans="1:13">
      <c r="A20" s="3">
        <v>280140</v>
      </c>
      <c r="B20" s="4" t="s">
        <v>32</v>
      </c>
      <c r="C20" s="5">
        <v>1.3714998598064085E-2</v>
      </c>
      <c r="D20" s="5">
        <v>1.3714998598064087E-2</v>
      </c>
      <c r="E20" s="5">
        <v>2.4686997476515357E-3</v>
      </c>
      <c r="F20" s="5">
        <v>1.389428515726134E-2</v>
      </c>
      <c r="G20" s="5">
        <v>1.3894285157261346E-2</v>
      </c>
      <c r="H20" s="5">
        <v>4.1682855471784035E-4</v>
      </c>
      <c r="I20" s="5">
        <v>1.3333333333333334E-2</v>
      </c>
      <c r="J20" s="6">
        <v>5.3333333333333336E-4</v>
      </c>
      <c r="K20" s="5">
        <v>3.4188616357027088E-3</v>
      </c>
      <c r="L20" s="7">
        <v>3.5767739128499945E-3</v>
      </c>
      <c r="M20" s="7">
        <f t="shared" si="0"/>
        <v>1.4307095651399978E-2</v>
      </c>
    </row>
    <row r="21" spans="1:13">
      <c r="A21" s="3">
        <v>280150</v>
      </c>
      <c r="B21" s="4" t="s">
        <v>33</v>
      </c>
      <c r="C21" s="5">
        <v>8.5492446808807104E-3</v>
      </c>
      <c r="D21" s="5">
        <v>8.5492446808807122E-3</v>
      </c>
      <c r="E21" s="5">
        <v>1.5388640425585281E-3</v>
      </c>
      <c r="F21" s="5">
        <v>1.3995664615216372E-2</v>
      </c>
      <c r="G21" s="5">
        <v>1.3995664615216378E-2</v>
      </c>
      <c r="H21" s="5">
        <v>4.198699384564913E-4</v>
      </c>
      <c r="I21" s="5">
        <v>1.3333333333333334E-2</v>
      </c>
      <c r="J21" s="6">
        <v>5.3333333333333336E-4</v>
      </c>
      <c r="K21" s="5">
        <v>2.4920673143483526E-3</v>
      </c>
      <c r="L21" s="7">
        <v>2.6071723014304588E-3</v>
      </c>
      <c r="M21" s="7">
        <f t="shared" si="0"/>
        <v>1.0428689205721835E-2</v>
      </c>
    </row>
    <row r="22" spans="1:13">
      <c r="A22" s="3">
        <v>280160</v>
      </c>
      <c r="B22" s="4" t="s">
        <v>34</v>
      </c>
      <c r="C22" s="5">
        <v>1.276981414183995E-2</v>
      </c>
      <c r="D22" s="5">
        <v>1.2769814141839952E-2</v>
      </c>
      <c r="E22" s="5">
        <v>2.2985665455311911E-3</v>
      </c>
      <c r="F22" s="5">
        <v>1.0471702982038526E-2</v>
      </c>
      <c r="G22" s="5">
        <v>1.047170298203853E-2</v>
      </c>
      <c r="H22" s="5">
        <v>3.1415108946115586E-4</v>
      </c>
      <c r="I22" s="5">
        <v>1.3333333333333334E-2</v>
      </c>
      <c r="J22" s="6">
        <v>5.3333333333333336E-4</v>
      </c>
      <c r="K22" s="5">
        <v>3.1460509683256801E-3</v>
      </c>
      <c r="L22" s="7">
        <v>3.2913625150819792E-3</v>
      </c>
      <c r="M22" s="7">
        <f t="shared" si="0"/>
        <v>1.3165450060327917E-2</v>
      </c>
    </row>
    <row r="23" spans="1:13">
      <c r="A23" s="3">
        <v>280170</v>
      </c>
      <c r="B23" s="4" t="s">
        <v>35</v>
      </c>
      <c r="C23" s="5">
        <v>9.2254533710043832E-3</v>
      </c>
      <c r="D23" s="5">
        <v>9.225453371004385E-3</v>
      </c>
      <c r="E23" s="5">
        <v>1.6605816067807892E-3</v>
      </c>
      <c r="F23" s="5">
        <v>1.0759060575705411E-2</v>
      </c>
      <c r="G23" s="5">
        <v>1.0759060575705415E-2</v>
      </c>
      <c r="H23" s="5">
        <v>3.2277181727116244E-4</v>
      </c>
      <c r="I23" s="5">
        <v>1.3333333333333334E-2</v>
      </c>
      <c r="J23" s="6">
        <v>5.3333333333333336E-4</v>
      </c>
      <c r="K23" s="5">
        <v>2.5166867573852844E-3</v>
      </c>
      <c r="L23" s="7">
        <v>2.6329288809550043E-3</v>
      </c>
      <c r="M23" s="7">
        <f t="shared" si="0"/>
        <v>1.0531715523820017E-2</v>
      </c>
    </row>
    <row r="24" spans="1:13">
      <c r="A24" s="3">
        <v>280190</v>
      </c>
      <c r="B24" s="4" t="s">
        <v>36</v>
      </c>
      <c r="C24" s="5">
        <v>1.8460835827851338E-2</v>
      </c>
      <c r="D24" s="5">
        <v>1.8460835827851341E-2</v>
      </c>
      <c r="E24" s="5">
        <v>3.3229504490132414E-3</v>
      </c>
      <c r="F24" s="5">
        <v>1.7630722378703299E-2</v>
      </c>
      <c r="G24" s="5">
        <v>1.7630722378703306E-2</v>
      </c>
      <c r="H24" s="5">
        <v>5.2892167136109921E-4</v>
      </c>
      <c r="I24" s="5">
        <v>1.3333333333333334E-2</v>
      </c>
      <c r="J24" s="6">
        <v>5.3333333333333336E-4</v>
      </c>
      <c r="K24" s="5">
        <v>4.3852054537076727E-3</v>
      </c>
      <c r="L24" s="7">
        <v>4.447478889028491E-3</v>
      </c>
      <c r="M24" s="7">
        <f t="shared" si="0"/>
        <v>1.7789915556113964E-2</v>
      </c>
    </row>
    <row r="25" spans="1:13">
      <c r="A25" s="3">
        <v>280200</v>
      </c>
      <c r="B25" s="4" t="s">
        <v>37</v>
      </c>
      <c r="C25" s="5">
        <v>3.701237839425105E-3</v>
      </c>
      <c r="D25" s="5">
        <v>3.7012378394251054E-3</v>
      </c>
      <c r="E25" s="5">
        <v>6.6622281109651889E-4</v>
      </c>
      <c r="F25" s="5">
        <v>1.4638831258300717E-2</v>
      </c>
      <c r="G25" s="5">
        <v>1.4638831258300723E-2</v>
      </c>
      <c r="H25" s="5">
        <v>4.3916493774902164E-4</v>
      </c>
      <c r="I25" s="5">
        <v>1.3333333333333334E-2</v>
      </c>
      <c r="J25" s="6">
        <v>5.3333333333333336E-4</v>
      </c>
      <c r="K25" s="5">
        <v>1.6387210821788738E-3</v>
      </c>
      <c r="L25" s="7">
        <v>2.8038172831677936E-3</v>
      </c>
      <c r="M25" s="7">
        <f t="shared" si="0"/>
        <v>1.1215269132671174E-2</v>
      </c>
    </row>
    <row r="26" spans="1:13">
      <c r="A26" s="3">
        <v>280210</v>
      </c>
      <c r="B26" s="4" t="s">
        <v>38</v>
      </c>
      <c r="C26" s="5">
        <v>7.542170456952906E-3</v>
      </c>
      <c r="D26" s="5">
        <v>7.5421704569529069E-3</v>
      </c>
      <c r="E26" s="5">
        <v>1.3575906822515232E-3</v>
      </c>
      <c r="F26" s="5">
        <v>1.4351969886224756E-2</v>
      </c>
      <c r="G26" s="5">
        <v>1.4351969886224761E-2</v>
      </c>
      <c r="H26" s="5">
        <v>4.3055909658674284E-4</v>
      </c>
      <c r="I26" s="5">
        <v>1.3333333333333334E-2</v>
      </c>
      <c r="J26" s="6">
        <v>5.3333333333333336E-4</v>
      </c>
      <c r="K26" s="5">
        <v>2.3214831121715993E-3</v>
      </c>
      <c r="L26" s="7">
        <v>2.589272214685496E-3</v>
      </c>
      <c r="M26" s="7">
        <f t="shared" si="0"/>
        <v>1.0357088858741984E-2</v>
      </c>
    </row>
    <row r="27" spans="1:13">
      <c r="A27" s="3">
        <v>280220</v>
      </c>
      <c r="B27" s="4" t="s">
        <v>39</v>
      </c>
      <c r="C27" s="5">
        <v>6.0454150983007904E-3</v>
      </c>
      <c r="D27" s="5">
        <v>6.0454150983007913E-3</v>
      </c>
      <c r="E27" s="5">
        <v>1.0881747176941423E-3</v>
      </c>
      <c r="F27" s="5">
        <v>1.0651503250335381E-2</v>
      </c>
      <c r="G27" s="5">
        <v>1.0651503250335384E-2</v>
      </c>
      <c r="H27" s="5">
        <v>3.1954509751006151E-4</v>
      </c>
      <c r="I27" s="5">
        <v>1.3333333333333334E-2</v>
      </c>
      <c r="J27" s="6">
        <v>5.3333333333333336E-4</v>
      </c>
      <c r="K27" s="5">
        <v>1.941053148537537E-3</v>
      </c>
      <c r="L27" s="7">
        <v>2.3738517185381888E-3</v>
      </c>
      <c r="M27" s="7">
        <f t="shared" si="0"/>
        <v>9.495406874152755E-3</v>
      </c>
    </row>
    <row r="28" spans="1:13">
      <c r="A28" s="3">
        <v>280230</v>
      </c>
      <c r="B28" s="4" t="s">
        <v>40</v>
      </c>
      <c r="C28" s="5">
        <v>1.4670913036286794E-2</v>
      </c>
      <c r="D28" s="5">
        <v>1.4670913036286795E-2</v>
      </c>
      <c r="E28" s="5">
        <v>2.6407643465316231E-3</v>
      </c>
      <c r="F28" s="5">
        <v>1.0442080857279733E-2</v>
      </c>
      <c r="G28" s="5">
        <v>1.0442080857279736E-2</v>
      </c>
      <c r="H28" s="5">
        <v>3.1326242571839209E-4</v>
      </c>
      <c r="I28" s="5">
        <v>1.3333333333333334E-2</v>
      </c>
      <c r="J28" s="6">
        <v>5.3333333333333336E-4</v>
      </c>
      <c r="K28" s="5">
        <v>3.4873601055833477E-3</v>
      </c>
      <c r="L28" s="7">
        <v>3.04793691024304E-3</v>
      </c>
      <c r="M28" s="7">
        <f t="shared" si="0"/>
        <v>1.219174764097216E-2</v>
      </c>
    </row>
    <row r="29" spans="1:13">
      <c r="A29" s="3">
        <v>280240</v>
      </c>
      <c r="B29" s="4" t="s">
        <v>41</v>
      </c>
      <c r="C29" s="5">
        <v>2.3133019307413766E-2</v>
      </c>
      <c r="D29" s="5">
        <v>2.3133019307413769E-2</v>
      </c>
      <c r="E29" s="5">
        <v>4.1639434753344782E-3</v>
      </c>
      <c r="F29" s="5">
        <v>1.166661379459885E-2</v>
      </c>
      <c r="G29" s="5">
        <v>1.1666613794598853E-2</v>
      </c>
      <c r="H29" s="5">
        <v>3.499984138379656E-4</v>
      </c>
      <c r="I29" s="5">
        <v>1.3333333333333334E-2</v>
      </c>
      <c r="J29" s="6">
        <v>5.3333333333333336E-4</v>
      </c>
      <c r="K29" s="5">
        <v>5.0472752225057763E-3</v>
      </c>
      <c r="L29" s="7">
        <v>3.219112114323222E-3</v>
      </c>
      <c r="M29" s="7">
        <f t="shared" si="0"/>
        <v>1.2876448457292888E-2</v>
      </c>
    </row>
    <row r="30" spans="1:13">
      <c r="A30" s="3">
        <v>280250</v>
      </c>
      <c r="B30" s="4" t="s">
        <v>42</v>
      </c>
      <c r="C30" s="5">
        <v>8.2310876776438783E-3</v>
      </c>
      <c r="D30" s="5">
        <v>8.23108767764388E-3</v>
      </c>
      <c r="E30" s="5">
        <v>1.4815957819758984E-3</v>
      </c>
      <c r="F30" s="5">
        <v>1.3224652804797173E-2</v>
      </c>
      <c r="G30" s="5">
        <v>1.3224652804797178E-2</v>
      </c>
      <c r="H30" s="5">
        <v>3.9673958414391532E-4</v>
      </c>
      <c r="I30" s="5">
        <v>1.3333333333333334E-2</v>
      </c>
      <c r="J30" s="6">
        <v>5.3333333333333336E-4</v>
      </c>
      <c r="K30" s="5">
        <v>2.4116686994531469E-3</v>
      </c>
      <c r="L30" s="7">
        <v>2.5230601907257101E-3</v>
      </c>
      <c r="M30" s="7">
        <f t="shared" si="0"/>
        <v>1.009224076290284E-2</v>
      </c>
    </row>
    <row r="31" spans="1:13">
      <c r="A31" s="3">
        <v>280260</v>
      </c>
      <c r="B31" s="4" t="s">
        <v>43</v>
      </c>
      <c r="C31" s="5">
        <v>9.001499856363393E-3</v>
      </c>
      <c r="D31" s="5">
        <v>9.0014998563633947E-3</v>
      </c>
      <c r="E31" s="5">
        <v>1.620269974145411E-3</v>
      </c>
      <c r="F31" s="5">
        <v>1.2995724646665475E-2</v>
      </c>
      <c r="G31" s="5">
        <v>1.2995724646665478E-2</v>
      </c>
      <c r="H31" s="5">
        <v>3.8987173939996435E-4</v>
      </c>
      <c r="I31" s="5">
        <v>1.3333333333333334E-2</v>
      </c>
      <c r="J31" s="6">
        <v>5.3333333333333336E-4</v>
      </c>
      <c r="K31" s="5">
        <v>2.5434750468787083E-3</v>
      </c>
      <c r="L31" s="7">
        <v>2.6609544828189E-3</v>
      </c>
      <c r="M31" s="7">
        <f t="shared" si="0"/>
        <v>1.06438179312756E-2</v>
      </c>
    </row>
    <row r="32" spans="1:13">
      <c r="A32" s="3">
        <v>280270</v>
      </c>
      <c r="B32" s="4" t="s">
        <v>44</v>
      </c>
      <c r="C32" s="5">
        <v>6.0609684790702252E-3</v>
      </c>
      <c r="D32" s="5">
        <v>6.0609684790702261E-3</v>
      </c>
      <c r="E32" s="5">
        <v>1.0909743262326407E-3</v>
      </c>
      <c r="F32" s="5">
        <v>1.3087176309802304E-2</v>
      </c>
      <c r="G32" s="5">
        <v>1.308717630980231E-2</v>
      </c>
      <c r="H32" s="5">
        <v>3.9261528929406924E-4</v>
      </c>
      <c r="I32" s="5">
        <v>1.3333333333333334E-2</v>
      </c>
      <c r="J32" s="6">
        <v>5.3333333333333336E-4</v>
      </c>
      <c r="K32" s="5">
        <v>2.016922948860043E-3</v>
      </c>
      <c r="L32" s="7">
        <v>2.4317188928268839E-3</v>
      </c>
      <c r="M32" s="7">
        <f t="shared" si="0"/>
        <v>9.7268755713075354E-3</v>
      </c>
    </row>
    <row r="33" spans="1:13">
      <c r="A33" s="3">
        <v>280280</v>
      </c>
      <c r="B33" s="4" t="s">
        <v>45</v>
      </c>
      <c r="C33" s="5">
        <v>1.4247269055412416E-2</v>
      </c>
      <c r="D33" s="5">
        <v>1.4247269055412418E-2</v>
      </c>
      <c r="E33" s="5">
        <v>2.5645084299742351E-3</v>
      </c>
      <c r="F33" s="5">
        <v>1.3978829307268213E-2</v>
      </c>
      <c r="G33" s="5">
        <v>1.3978829307268218E-2</v>
      </c>
      <c r="H33" s="5">
        <v>4.1936487921804649E-4</v>
      </c>
      <c r="I33" s="5">
        <v>1.3333333333333334E-2</v>
      </c>
      <c r="J33" s="6">
        <v>5.3333333333333336E-4</v>
      </c>
      <c r="K33" s="5">
        <v>3.5172066425256145E-3</v>
      </c>
      <c r="L33" s="7">
        <v>3.6796613333849072E-3</v>
      </c>
      <c r="M33" s="7">
        <f t="shared" si="0"/>
        <v>1.4718645333539629E-2</v>
      </c>
    </row>
    <row r="34" spans="1:13">
      <c r="A34" s="3">
        <v>280290</v>
      </c>
      <c r="B34" s="4" t="s">
        <v>46</v>
      </c>
      <c r="C34" s="5">
        <v>1.6099628932838516E-2</v>
      </c>
      <c r="D34" s="5">
        <v>1.6099628932838519E-2</v>
      </c>
      <c r="E34" s="5">
        <v>2.8979332079109334E-3</v>
      </c>
      <c r="F34" s="5">
        <v>1.4009893451238205E-2</v>
      </c>
      <c r="G34" s="5">
        <v>1.4009893451238211E-2</v>
      </c>
      <c r="H34" s="5">
        <v>4.2029680353714629E-4</v>
      </c>
      <c r="I34" s="5">
        <v>1.3333333333333334E-2</v>
      </c>
      <c r="J34" s="6">
        <v>5.3333333333333336E-4</v>
      </c>
      <c r="K34" s="5">
        <v>3.8515633447814123E-3</v>
      </c>
      <c r="L34" s="7">
        <v>4.0294614884208053E-3</v>
      </c>
      <c r="M34" s="7">
        <f t="shared" si="0"/>
        <v>1.6117845953683221E-2</v>
      </c>
    </row>
    <row r="35" spans="1:13">
      <c r="A35" s="3">
        <v>280300</v>
      </c>
      <c r="B35" s="4" t="s">
        <v>47</v>
      </c>
      <c r="C35" s="5">
        <v>2.0242315150336761E-2</v>
      </c>
      <c r="D35" s="5">
        <v>2.0242315150336764E-2</v>
      </c>
      <c r="E35" s="5">
        <v>3.6436167270606176E-3</v>
      </c>
      <c r="F35" s="5">
        <v>1.3791064285471817E-2</v>
      </c>
      <c r="G35" s="5">
        <v>1.3791064285471822E-2</v>
      </c>
      <c r="H35" s="5">
        <v>4.1373192856415463E-4</v>
      </c>
      <c r="I35" s="5">
        <v>1.3333333333333334E-2</v>
      </c>
      <c r="J35" s="6">
        <v>5.3333333333333336E-4</v>
      </c>
      <c r="K35" s="5">
        <v>4.5906819889581047E-3</v>
      </c>
      <c r="L35" s="7">
        <v>4.8027189544103208E-3</v>
      </c>
      <c r="M35" s="7">
        <f t="shared" si="0"/>
        <v>1.9210875817641283E-2</v>
      </c>
    </row>
    <row r="36" spans="1:13">
      <c r="A36" s="3">
        <v>280310</v>
      </c>
      <c r="B36" s="4" t="s">
        <v>48</v>
      </c>
      <c r="C36" s="5">
        <v>6.4294656402331032E-3</v>
      </c>
      <c r="D36" s="5">
        <v>6.429465640233104E-3</v>
      </c>
      <c r="E36" s="5">
        <v>1.1573038152419587E-3</v>
      </c>
      <c r="F36" s="5">
        <v>1.6187500112344832E-2</v>
      </c>
      <c r="G36" s="5">
        <v>1.6187500112344839E-2</v>
      </c>
      <c r="H36" s="5">
        <v>4.8562500337034513E-4</v>
      </c>
      <c r="I36" s="5">
        <v>1.3333333333333334E-2</v>
      </c>
      <c r="J36" s="6">
        <v>5.3333333333333336E-4</v>
      </c>
      <c r="K36" s="5">
        <v>2.1762621519456366E-3</v>
      </c>
      <c r="L36" s="7">
        <v>2.2767805550580667E-3</v>
      </c>
      <c r="M36" s="7">
        <f t="shared" si="0"/>
        <v>9.1071222202322669E-3</v>
      </c>
    </row>
    <row r="37" spans="1:13">
      <c r="A37" s="3">
        <v>280320</v>
      </c>
      <c r="B37" s="4" t="s">
        <v>49</v>
      </c>
      <c r="C37" s="5">
        <v>1.2670404190957014E-2</v>
      </c>
      <c r="D37" s="5">
        <v>1.2670404190957016E-2</v>
      </c>
      <c r="E37" s="5">
        <v>2.2806727543722627E-3</v>
      </c>
      <c r="F37" s="5">
        <v>1.3561524565106165E-2</v>
      </c>
      <c r="G37" s="5">
        <v>1.356152456510617E-2</v>
      </c>
      <c r="H37" s="5">
        <v>4.0684573695318508E-4</v>
      </c>
      <c r="I37" s="5">
        <v>1.3333333333333334E-2</v>
      </c>
      <c r="J37" s="6">
        <v>5.3333333333333336E-4</v>
      </c>
      <c r="K37" s="5">
        <v>3.2208518246587808E-3</v>
      </c>
      <c r="L37" s="7">
        <v>3.3696183148479394E-3</v>
      </c>
      <c r="M37" s="7">
        <f t="shared" si="0"/>
        <v>1.3478473259391758E-2</v>
      </c>
    </row>
    <row r="38" spans="1:13">
      <c r="A38" s="3">
        <v>280330</v>
      </c>
      <c r="B38" s="4" t="s">
        <v>50</v>
      </c>
      <c r="C38" s="5">
        <v>1.5170741259907172E-2</v>
      </c>
      <c r="D38" s="5">
        <v>1.5170741259907174E-2</v>
      </c>
      <c r="E38" s="5">
        <v>2.7307334267832909E-3</v>
      </c>
      <c r="F38" s="5">
        <v>1.5787639982780259E-2</v>
      </c>
      <c r="G38" s="5">
        <v>1.5787639982780266E-2</v>
      </c>
      <c r="H38" s="5">
        <v>4.7362919948340797E-4</v>
      </c>
      <c r="I38" s="5">
        <v>1.3333333333333334E-2</v>
      </c>
      <c r="J38" s="6">
        <v>5.3333333333333336E-4</v>
      </c>
      <c r="K38" s="5">
        <v>3.7376959596000323E-3</v>
      </c>
      <c r="L38" s="7">
        <v>3.9103347333079175E-3</v>
      </c>
      <c r="M38" s="7">
        <f t="shared" si="0"/>
        <v>1.564133893323167E-2</v>
      </c>
    </row>
    <row r="39" spans="1:13">
      <c r="A39" s="3">
        <v>280340</v>
      </c>
      <c r="B39" s="4" t="s">
        <v>51</v>
      </c>
      <c r="C39" s="5">
        <v>1.2954972101644768E-2</v>
      </c>
      <c r="D39" s="5">
        <v>1.2954972101644769E-2</v>
      </c>
      <c r="E39" s="5">
        <v>2.3318949782960585E-3</v>
      </c>
      <c r="F39" s="5">
        <v>1.3810406984223547E-2</v>
      </c>
      <c r="G39" s="5">
        <v>1.3810406984223552E-2</v>
      </c>
      <c r="H39" s="5">
        <v>4.1431220952670655E-4</v>
      </c>
      <c r="I39" s="5">
        <v>1.3333333333333334E-2</v>
      </c>
      <c r="J39" s="6">
        <v>5.3333333333333336E-4</v>
      </c>
      <c r="K39" s="5">
        <v>3.2795405211560975E-3</v>
      </c>
      <c r="L39" s="7">
        <v>3.43101775740468E-3</v>
      </c>
      <c r="M39" s="7">
        <f t="shared" si="0"/>
        <v>1.372407102961872E-2</v>
      </c>
    </row>
    <row r="40" spans="1:13">
      <c r="A40" s="3">
        <v>280350</v>
      </c>
      <c r="B40" s="4" t="s">
        <v>52</v>
      </c>
      <c r="C40" s="5">
        <v>1.0614562092747007E-2</v>
      </c>
      <c r="D40" s="5">
        <v>1.0614562092747009E-2</v>
      </c>
      <c r="E40" s="5">
        <v>1.9106211766944615E-3</v>
      </c>
      <c r="F40" s="5">
        <v>1.4121520949072444E-2</v>
      </c>
      <c r="G40" s="5">
        <v>1.4121520949072449E-2</v>
      </c>
      <c r="H40" s="5">
        <v>4.2364562847217345E-4</v>
      </c>
      <c r="I40" s="5">
        <v>1.3333333333333334E-2</v>
      </c>
      <c r="J40" s="6">
        <v>5.3333333333333336E-4</v>
      </c>
      <c r="K40" s="5">
        <v>2.8676001384999681E-3</v>
      </c>
      <c r="L40" s="7">
        <v>3.000050443914369E-3</v>
      </c>
      <c r="M40" s="7">
        <f t="shared" si="0"/>
        <v>1.2000201775657476E-2</v>
      </c>
    </row>
    <row r="41" spans="1:13">
      <c r="A41" s="3">
        <v>280360</v>
      </c>
      <c r="B41" s="4" t="s">
        <v>53</v>
      </c>
      <c r="C41" s="5">
        <v>9.9638038141306607E-3</v>
      </c>
      <c r="D41" s="5">
        <v>9.9638038141306624E-3</v>
      </c>
      <c r="E41" s="5">
        <v>1.7934846865435192E-3</v>
      </c>
      <c r="F41" s="5">
        <v>1.3749558890857456E-2</v>
      </c>
      <c r="G41" s="5">
        <v>1.3749558890857461E-2</v>
      </c>
      <c r="H41" s="5">
        <v>4.1248676672572381E-4</v>
      </c>
      <c r="I41" s="5">
        <v>1.3333333333333334E-2</v>
      </c>
      <c r="J41" s="6">
        <v>5.3333333333333336E-4</v>
      </c>
      <c r="K41" s="5">
        <v>2.7393047866025762E-3</v>
      </c>
      <c r="L41" s="7">
        <v>2.8658293151578133E-3</v>
      </c>
      <c r="M41" s="7">
        <f t="shared" si="0"/>
        <v>1.1463317260631253E-2</v>
      </c>
    </row>
    <row r="42" spans="1:13">
      <c r="A42" s="3">
        <v>280370</v>
      </c>
      <c r="B42" s="4" t="s">
        <v>54</v>
      </c>
      <c r="C42" s="5">
        <v>7.2573855937275609E-3</v>
      </c>
      <c r="D42" s="5">
        <v>7.2573855937275618E-3</v>
      </c>
      <c r="E42" s="5">
        <v>1.3063294068709611E-3</v>
      </c>
      <c r="F42" s="5">
        <v>7.2862216903379394E-3</v>
      </c>
      <c r="G42" s="5">
        <v>7.286221690337942E-3</v>
      </c>
      <c r="H42" s="5">
        <v>2.1858665071013825E-4</v>
      </c>
      <c r="I42" s="5">
        <v>1.3333333333333334E-2</v>
      </c>
      <c r="J42" s="6">
        <v>5.3333333333333336E-4</v>
      </c>
      <c r="K42" s="5">
        <v>2.0582493909144326E-3</v>
      </c>
      <c r="L42" s="7">
        <v>2.8858178366310545E-3</v>
      </c>
      <c r="M42" s="7">
        <f t="shared" si="0"/>
        <v>1.1543271346524218E-2</v>
      </c>
    </row>
    <row r="43" spans="1:13">
      <c r="A43" s="3">
        <v>280380</v>
      </c>
      <c r="B43" s="4" t="s">
        <v>55</v>
      </c>
      <c r="C43" s="5">
        <v>1.3298201925164906E-2</v>
      </c>
      <c r="D43" s="5">
        <v>1.3298201925164907E-2</v>
      </c>
      <c r="E43" s="5">
        <v>2.3936763465296834E-3</v>
      </c>
      <c r="F43" s="5">
        <v>1.7525831473145816E-2</v>
      </c>
      <c r="G43" s="5">
        <v>1.7525831473145823E-2</v>
      </c>
      <c r="H43" s="5">
        <v>5.2577494419437472E-4</v>
      </c>
      <c r="I43" s="5">
        <v>1.3333333333333334E-2</v>
      </c>
      <c r="J43" s="6">
        <v>5.3333333333333336E-4</v>
      </c>
      <c r="K43" s="5">
        <v>3.4527846240573912E-3</v>
      </c>
      <c r="L43" s="7">
        <v>3.6122637550026746E-3</v>
      </c>
      <c r="M43" s="7">
        <f t="shared" si="0"/>
        <v>1.4449055020010699E-2</v>
      </c>
    </row>
    <row r="44" spans="1:13">
      <c r="A44" s="3">
        <v>280390</v>
      </c>
      <c r="B44" s="4" t="s">
        <v>56</v>
      </c>
      <c r="C44" s="5">
        <v>1.1090342510535058E-2</v>
      </c>
      <c r="D44" s="5">
        <v>1.109034251053506E-2</v>
      </c>
      <c r="E44" s="5">
        <v>1.9962616518963108E-3</v>
      </c>
      <c r="F44" s="5">
        <v>8.3198777485427103E-3</v>
      </c>
      <c r="G44" s="5">
        <v>8.3198777485427138E-3</v>
      </c>
      <c r="H44" s="5">
        <v>2.495963324562814E-4</v>
      </c>
      <c r="I44" s="5">
        <v>1.3333333333333334E-2</v>
      </c>
      <c r="J44" s="6">
        <v>5.3333333333333336E-4</v>
      </c>
      <c r="K44" s="5">
        <v>2.7791913176859247E-3</v>
      </c>
      <c r="L44" s="7">
        <v>2.9075581474577723E-3</v>
      </c>
      <c r="M44" s="7">
        <f t="shared" si="0"/>
        <v>1.1630232589831089E-2</v>
      </c>
    </row>
    <row r="45" spans="1:13">
      <c r="A45" s="3">
        <v>280400</v>
      </c>
      <c r="B45" s="4" t="s">
        <v>57</v>
      </c>
      <c r="C45" s="5">
        <v>1.0021768722960036E-2</v>
      </c>
      <c r="D45" s="5">
        <v>1.0021768722960038E-2</v>
      </c>
      <c r="E45" s="5">
        <v>1.8039183701328066E-3</v>
      </c>
      <c r="F45" s="5">
        <v>1.2720244306432378E-2</v>
      </c>
      <c r="G45" s="5">
        <v>1.2720244306432382E-2</v>
      </c>
      <c r="H45" s="5">
        <v>3.8160732919297145E-4</v>
      </c>
      <c r="I45" s="5">
        <v>1.3333333333333334E-2</v>
      </c>
      <c r="J45" s="6">
        <v>5.3333333333333336E-4</v>
      </c>
      <c r="K45" s="5">
        <v>2.7188590326591112E-3</v>
      </c>
      <c r="L45" s="7">
        <v>2.8444392013930882E-3</v>
      </c>
      <c r="M45" s="7">
        <f t="shared" si="0"/>
        <v>1.1377756805572353E-2</v>
      </c>
    </row>
    <row r="46" spans="1:13">
      <c r="A46" s="3">
        <v>280410</v>
      </c>
      <c r="B46" s="4" t="s">
        <v>58</v>
      </c>
      <c r="C46" s="5">
        <v>2.7226366824099117E-2</v>
      </c>
      <c r="D46" s="5">
        <v>2.7226366824099121E-2</v>
      </c>
      <c r="E46" s="5">
        <v>4.9007460283378417E-3</v>
      </c>
      <c r="F46" s="5">
        <v>1.1814654173946391E-2</v>
      </c>
      <c r="G46" s="5">
        <v>1.1814654173946395E-2</v>
      </c>
      <c r="H46" s="5">
        <v>3.5443962521839183E-4</v>
      </c>
      <c r="I46" s="5">
        <v>1.3333333333333334E-2</v>
      </c>
      <c r="J46" s="6">
        <v>5.3333333333333336E-4</v>
      </c>
      <c r="K46" s="5">
        <v>5.788518986889566E-3</v>
      </c>
      <c r="L46" s="7">
        <v>4.6562464026742093E-3</v>
      </c>
      <c r="M46" s="7">
        <f t="shared" si="0"/>
        <v>1.8624985610696837E-2</v>
      </c>
    </row>
    <row r="47" spans="1:13">
      <c r="A47" s="3">
        <v>280420</v>
      </c>
      <c r="B47" s="4" t="s">
        <v>59</v>
      </c>
      <c r="C47" s="5">
        <v>9.2268100246168765E-3</v>
      </c>
      <c r="D47" s="5">
        <v>9.2268100246168782E-3</v>
      </c>
      <c r="E47" s="5">
        <v>1.6608258044310379E-3</v>
      </c>
      <c r="F47" s="5">
        <v>1.3765018583214049E-2</v>
      </c>
      <c r="G47" s="5">
        <v>1.3765018583214054E-2</v>
      </c>
      <c r="H47" s="5">
        <v>4.1295055749642162E-4</v>
      </c>
      <c r="I47" s="5">
        <v>1.3333333333333334E-2</v>
      </c>
      <c r="J47" s="6">
        <v>5.3333333333333336E-4</v>
      </c>
      <c r="K47" s="5">
        <v>2.6071096952607923E-3</v>
      </c>
      <c r="L47" s="7">
        <v>2.727528323628822E-3</v>
      </c>
      <c r="M47" s="7">
        <f t="shared" si="0"/>
        <v>1.0910113294515288E-2</v>
      </c>
    </row>
    <row r="48" spans="1:13">
      <c r="A48" s="3">
        <v>280430</v>
      </c>
      <c r="B48" s="4" t="s">
        <v>60</v>
      </c>
      <c r="C48" s="5">
        <v>1.7787337057499998E-2</v>
      </c>
      <c r="D48" s="5">
        <v>1.7787337057500002E-2</v>
      </c>
      <c r="E48" s="5">
        <v>3.2017206703500002E-3</v>
      </c>
      <c r="F48" s="5">
        <v>1.0295300920836007E-2</v>
      </c>
      <c r="G48" s="5">
        <v>1.029530092083601E-2</v>
      </c>
      <c r="H48" s="5">
        <v>3.0885902762508032E-4</v>
      </c>
      <c r="I48" s="5">
        <v>1.3333333333333334E-2</v>
      </c>
      <c r="J48" s="6">
        <v>5.3333333333333336E-4</v>
      </c>
      <c r="K48" s="5">
        <v>4.043913031308413E-3</v>
      </c>
      <c r="L48" s="7">
        <v>3.3128301366514186E-3</v>
      </c>
      <c r="M48" s="7">
        <f t="shared" si="0"/>
        <v>1.3251320546605674E-2</v>
      </c>
    </row>
    <row r="49" spans="1:13">
      <c r="A49" s="3">
        <v>280440</v>
      </c>
      <c r="B49" s="4" t="s">
        <v>61</v>
      </c>
      <c r="C49" s="5">
        <v>1.1101020623492486E-2</v>
      </c>
      <c r="D49" s="5">
        <v>1.1101020623492488E-2</v>
      </c>
      <c r="E49" s="5">
        <v>1.9981837122286478E-3</v>
      </c>
      <c r="F49" s="5">
        <v>1.3800733977844429E-2</v>
      </c>
      <c r="G49" s="5">
        <v>1.3800733977844435E-2</v>
      </c>
      <c r="H49" s="5">
        <v>4.1402201933533303E-4</v>
      </c>
      <c r="I49" s="5">
        <v>1.3333333333333334E-2</v>
      </c>
      <c r="J49" s="6">
        <v>5.3333333333333336E-4</v>
      </c>
      <c r="K49" s="5">
        <v>2.9455390648973137E-3</v>
      </c>
      <c r="L49" s="7">
        <v>3.0815892566649068E-3</v>
      </c>
      <c r="M49" s="7">
        <f t="shared" si="0"/>
        <v>1.2326357026659627E-2</v>
      </c>
    </row>
    <row r="50" spans="1:13">
      <c r="A50" s="3">
        <v>280445</v>
      </c>
      <c r="B50" s="4" t="s">
        <v>62</v>
      </c>
      <c r="C50" s="5">
        <v>2.7260359458635662E-2</v>
      </c>
      <c r="D50" s="5">
        <v>2.7260359458635666E-2</v>
      </c>
      <c r="E50" s="5">
        <v>4.9068647025544195E-3</v>
      </c>
      <c r="F50" s="5">
        <v>1.3462588038031477E-2</v>
      </c>
      <c r="G50" s="5">
        <v>1.3462588038031482E-2</v>
      </c>
      <c r="H50" s="5">
        <v>4.0387764114094445E-4</v>
      </c>
      <c r="I50" s="5">
        <v>1.3333333333333334E-2</v>
      </c>
      <c r="J50" s="6">
        <v>5.3333333333333336E-4</v>
      </c>
      <c r="K50" s="5">
        <v>5.8440756770286968E-3</v>
      </c>
      <c r="L50" s="7">
        <v>4.2431288859804467E-3</v>
      </c>
      <c r="M50" s="7">
        <f t="shared" si="0"/>
        <v>1.6972515543921787E-2</v>
      </c>
    </row>
    <row r="51" spans="1:13">
      <c r="A51" s="3">
        <v>280450</v>
      </c>
      <c r="B51" s="4" t="s">
        <v>63</v>
      </c>
      <c r="C51" s="5">
        <v>1.3741097644643388E-2</v>
      </c>
      <c r="D51" s="5">
        <v>1.374109764464339E-2</v>
      </c>
      <c r="E51" s="5">
        <v>2.4733975760358102E-3</v>
      </c>
      <c r="F51" s="5">
        <v>1.2993580718860814E-2</v>
      </c>
      <c r="G51" s="5">
        <v>1.2993580718860817E-2</v>
      </c>
      <c r="H51" s="5">
        <v>3.898074215658245E-4</v>
      </c>
      <c r="I51" s="5">
        <v>1.3333333333333334E-2</v>
      </c>
      <c r="J51" s="6">
        <v>5.3333333333333336E-4</v>
      </c>
      <c r="K51" s="5">
        <v>3.396538330934968E-3</v>
      </c>
      <c r="L51" s="7">
        <v>3.5534195269023325E-3</v>
      </c>
      <c r="M51" s="7">
        <f t="shared" si="0"/>
        <v>1.421367810760933E-2</v>
      </c>
    </row>
    <row r="52" spans="1:13">
      <c r="A52" s="3">
        <v>280460</v>
      </c>
      <c r="B52" s="4" t="s">
        <v>64</v>
      </c>
      <c r="C52" s="5">
        <v>7.4184770599046131E-3</v>
      </c>
      <c r="D52" s="5">
        <v>7.418477059904614E-3</v>
      </c>
      <c r="E52" s="5">
        <v>1.3353258707828304E-3</v>
      </c>
      <c r="F52" s="5">
        <v>1.4830957730639915E-2</v>
      </c>
      <c r="G52" s="5">
        <v>1.4830957730639921E-2</v>
      </c>
      <c r="H52" s="5">
        <v>4.4492873191919759E-4</v>
      </c>
      <c r="I52" s="5">
        <v>1.3333333333333334E-2</v>
      </c>
      <c r="J52" s="6">
        <v>5.3333333333333336E-4</v>
      </c>
      <c r="K52" s="5">
        <v>2.313587936035361E-3</v>
      </c>
      <c r="L52" s="7">
        <v>2.3195553636145144E-3</v>
      </c>
      <c r="M52" s="7">
        <f t="shared" si="0"/>
        <v>9.2782214544580577E-3</v>
      </c>
    </row>
    <row r="53" spans="1:13">
      <c r="A53" s="3">
        <v>280470</v>
      </c>
      <c r="B53" s="4" t="s">
        <v>65</v>
      </c>
      <c r="C53" s="5">
        <v>2.5646887115221409E-2</v>
      </c>
      <c r="D53" s="5">
        <v>2.5646887115221412E-2</v>
      </c>
      <c r="E53" s="5">
        <v>4.6164396807398542E-3</v>
      </c>
      <c r="F53" s="5">
        <v>1.4729497375486319E-2</v>
      </c>
      <c r="G53" s="5">
        <v>1.4729497375486324E-2</v>
      </c>
      <c r="H53" s="5">
        <v>4.4188492126458971E-4</v>
      </c>
      <c r="I53" s="5">
        <v>1.3333333333333334E-2</v>
      </c>
      <c r="J53" s="6">
        <v>5.3333333333333336E-4</v>
      </c>
      <c r="K53" s="5">
        <v>5.5916579353377767E-3</v>
      </c>
      <c r="L53" s="7">
        <v>3.8079721056924311E-3</v>
      </c>
      <c r="M53" s="7">
        <f t="shared" si="0"/>
        <v>1.5231888422769724E-2</v>
      </c>
    </row>
    <row r="54" spans="1:13">
      <c r="A54" s="3">
        <v>280480</v>
      </c>
      <c r="B54" s="4" t="s">
        <v>66</v>
      </c>
      <c r="C54" s="5">
        <v>1.2383283376812894E-2</v>
      </c>
      <c r="D54" s="5">
        <v>1.2383283376812895E-2</v>
      </c>
      <c r="E54" s="5">
        <v>2.2289910078263212E-3</v>
      </c>
      <c r="F54" s="5">
        <v>1.2993055615756071E-2</v>
      </c>
      <c r="G54" s="5">
        <v>1.2993055615756074E-2</v>
      </c>
      <c r="H54" s="5">
        <v>3.8979166847268222E-4</v>
      </c>
      <c r="I54" s="5">
        <v>1.3333333333333334E-2</v>
      </c>
      <c r="J54" s="6">
        <v>5.3333333333333336E-4</v>
      </c>
      <c r="K54" s="5">
        <v>3.1521160096323365E-3</v>
      </c>
      <c r="L54" s="7">
        <v>3.2977076918798542E-3</v>
      </c>
      <c r="M54" s="7">
        <f t="shared" si="0"/>
        <v>1.3190830767519417E-2</v>
      </c>
    </row>
    <row r="55" spans="1:13">
      <c r="A55" s="3">
        <v>280490</v>
      </c>
      <c r="B55" s="4" t="s">
        <v>67</v>
      </c>
      <c r="C55" s="5">
        <v>1.2854748567206364E-2</v>
      </c>
      <c r="D55" s="5">
        <v>1.2854748567206366E-2</v>
      </c>
      <c r="E55" s="5">
        <v>2.3138547420971456E-3</v>
      </c>
      <c r="F55" s="5">
        <v>1.3703949923264069E-2</v>
      </c>
      <c r="G55" s="5">
        <v>1.3703949923264075E-2</v>
      </c>
      <c r="H55" s="5">
        <v>4.1111849769792224E-4</v>
      </c>
      <c r="I55" s="5">
        <v>1.3333333333333334E-2</v>
      </c>
      <c r="J55" s="6">
        <v>5.3333333333333336E-4</v>
      </c>
      <c r="K55" s="5">
        <v>3.2583065731284014E-3</v>
      </c>
      <c r="L55" s="7">
        <v>3.0295572200401441E-3</v>
      </c>
      <c r="M55" s="7">
        <f t="shared" si="0"/>
        <v>1.2118228880160576E-2</v>
      </c>
    </row>
    <row r="56" spans="1:13">
      <c r="A56" s="3">
        <v>280500</v>
      </c>
      <c r="B56" s="4" t="s">
        <v>68</v>
      </c>
      <c r="C56" s="5">
        <v>1.3556418693482689E-2</v>
      </c>
      <c r="D56" s="5">
        <v>1.355641869348269E-2</v>
      </c>
      <c r="E56" s="5">
        <v>2.4401553648268843E-3</v>
      </c>
      <c r="F56" s="5">
        <v>1.2240589259674611E-2</v>
      </c>
      <c r="G56" s="5">
        <v>1.2240589259674615E-2</v>
      </c>
      <c r="H56" s="5">
        <v>3.6721767779023841E-4</v>
      </c>
      <c r="I56" s="5">
        <v>1.3333333333333334E-2</v>
      </c>
      <c r="J56" s="6">
        <v>5.3333333333333336E-4</v>
      </c>
      <c r="K56" s="5">
        <v>3.3407063759504554E-3</v>
      </c>
      <c r="L56" s="7">
        <v>3.495008774619585E-3</v>
      </c>
      <c r="M56" s="7">
        <f t="shared" si="0"/>
        <v>1.398003509847834E-2</v>
      </c>
    </row>
    <row r="57" spans="1:13">
      <c r="A57" s="3">
        <v>280510</v>
      </c>
      <c r="B57" s="4" t="s">
        <v>69</v>
      </c>
      <c r="C57" s="5">
        <v>4.658897021393495E-3</v>
      </c>
      <c r="D57" s="5">
        <v>4.6588970213934959E-3</v>
      </c>
      <c r="E57" s="5">
        <v>8.3860146385082918E-4</v>
      </c>
      <c r="F57" s="5">
        <v>1.5703670915843449E-2</v>
      </c>
      <c r="G57" s="5">
        <v>1.5703670915843456E-2</v>
      </c>
      <c r="H57" s="5">
        <v>4.7111012747530365E-4</v>
      </c>
      <c r="I57" s="5">
        <v>1.3333333333333334E-2</v>
      </c>
      <c r="J57" s="6">
        <v>5.3333333333333336E-4</v>
      </c>
      <c r="K57" s="5">
        <v>1.8430449246594658E-3</v>
      </c>
      <c r="L57" s="7">
        <v>2.3559680902385709E-3</v>
      </c>
      <c r="M57" s="7">
        <f t="shared" si="0"/>
        <v>9.4238723609542836E-3</v>
      </c>
    </row>
    <row r="58" spans="1:13">
      <c r="A58" s="3">
        <v>280520</v>
      </c>
      <c r="B58" s="4" t="s">
        <v>70</v>
      </c>
      <c r="C58" s="5">
        <v>1.7554319017011488E-2</v>
      </c>
      <c r="D58" s="5">
        <v>1.7554319017011492E-2</v>
      </c>
      <c r="E58" s="5">
        <v>3.1597774230620683E-3</v>
      </c>
      <c r="F58" s="5">
        <v>1.2229892912377053E-2</v>
      </c>
      <c r="G58" s="5">
        <v>1.2229892912377057E-2</v>
      </c>
      <c r="H58" s="5">
        <v>3.6689678737131167E-4</v>
      </c>
      <c r="I58" s="5">
        <v>1.3333333333333334E-2</v>
      </c>
      <c r="J58" s="6">
        <v>5.3333333333333336E-4</v>
      </c>
      <c r="K58" s="5">
        <v>4.0600075437667131E-3</v>
      </c>
      <c r="L58" s="7">
        <v>3.7150315108860077E-3</v>
      </c>
      <c r="M58" s="7">
        <f t="shared" si="0"/>
        <v>1.4860126043544031E-2</v>
      </c>
    </row>
    <row r="59" spans="1:13">
      <c r="A59" s="3">
        <v>280530</v>
      </c>
      <c r="B59" s="4" t="s">
        <v>71</v>
      </c>
      <c r="C59" s="5">
        <v>1.6696124312796615E-2</v>
      </c>
      <c r="D59" s="5">
        <v>1.6696124312796618E-2</v>
      </c>
      <c r="E59" s="5">
        <v>3.0053023763033913E-3</v>
      </c>
      <c r="F59" s="5">
        <v>1.3172911115673053E-2</v>
      </c>
      <c r="G59" s="5">
        <v>1.3172911115673059E-2</v>
      </c>
      <c r="H59" s="5">
        <v>3.9518733347019175E-4</v>
      </c>
      <c r="I59" s="5">
        <v>1.3333333333333334E-2</v>
      </c>
      <c r="J59" s="6">
        <v>5.3333333333333336E-4</v>
      </c>
      <c r="K59" s="5">
        <v>3.9338230431069151E-3</v>
      </c>
      <c r="L59" s="7">
        <v>3.8608688220035732E-3</v>
      </c>
      <c r="M59" s="7">
        <f t="shared" si="0"/>
        <v>1.5443475288014293E-2</v>
      </c>
    </row>
    <row r="60" spans="1:13">
      <c r="A60" s="3">
        <v>280540</v>
      </c>
      <c r="B60" s="4" t="s">
        <v>72</v>
      </c>
      <c r="C60" s="5">
        <v>7.8822411338074459E-3</v>
      </c>
      <c r="D60" s="5">
        <v>7.8822411338074477E-3</v>
      </c>
      <c r="E60" s="5">
        <v>1.4188034040853404E-3</v>
      </c>
      <c r="F60" s="5">
        <v>1.3316598879793516E-2</v>
      </c>
      <c r="G60" s="5">
        <v>1.3316598879793522E-2</v>
      </c>
      <c r="H60" s="5">
        <v>3.9949796639380565E-4</v>
      </c>
      <c r="I60" s="5">
        <v>1.3333333333333334E-2</v>
      </c>
      <c r="J60" s="6">
        <v>5.3333333333333336E-4</v>
      </c>
      <c r="K60" s="5">
        <v>2.3516347038124788E-3</v>
      </c>
      <c r="L60" s="7">
        <v>2.4602533116027539E-3</v>
      </c>
      <c r="M60" s="7">
        <f t="shared" si="0"/>
        <v>9.8410132464110157E-3</v>
      </c>
    </row>
    <row r="61" spans="1:13">
      <c r="A61" s="3">
        <v>280550</v>
      </c>
      <c r="B61" s="4" t="s">
        <v>73</v>
      </c>
      <c r="C61" s="5">
        <v>1.6958815524902492E-2</v>
      </c>
      <c r="D61" s="5">
        <v>1.6958815524902495E-2</v>
      </c>
      <c r="E61" s="5">
        <v>3.0525867944824489E-3</v>
      </c>
      <c r="F61" s="5">
        <v>1.2689455942576477E-2</v>
      </c>
      <c r="G61" s="5">
        <v>1.2689455942576481E-2</v>
      </c>
      <c r="H61" s="5">
        <v>3.806836782772944E-4</v>
      </c>
      <c r="I61" s="5">
        <v>1.3333333333333334E-2</v>
      </c>
      <c r="J61" s="6">
        <v>5.3333333333333336E-4</v>
      </c>
      <c r="K61" s="5">
        <v>3.9666038060930759E-3</v>
      </c>
      <c r="L61" s="7">
        <v>4.1498155023548065E-3</v>
      </c>
      <c r="M61" s="7">
        <f t="shared" si="0"/>
        <v>1.6599262009419226E-2</v>
      </c>
    </row>
    <row r="62" spans="1:13">
      <c r="A62" s="3">
        <v>280560</v>
      </c>
      <c r="B62" s="4" t="s">
        <v>74</v>
      </c>
      <c r="C62" s="5">
        <v>6.1574816398979925E-3</v>
      </c>
      <c r="D62" s="5">
        <v>6.1574816398979933E-3</v>
      </c>
      <c r="E62" s="5">
        <v>1.1083466951816387E-3</v>
      </c>
      <c r="F62" s="5">
        <v>1.4704618851147058E-2</v>
      </c>
      <c r="G62" s="5">
        <v>1.4704618851147063E-2</v>
      </c>
      <c r="H62" s="5">
        <v>4.4113856553441188E-4</v>
      </c>
      <c r="I62" s="5">
        <v>1.3333333333333334E-2</v>
      </c>
      <c r="J62" s="6">
        <v>5.3333333333333336E-4</v>
      </c>
      <c r="K62" s="5">
        <v>2.0828185940493836E-3</v>
      </c>
      <c r="L62" s="7">
        <v>2.1015256485386754E-3</v>
      </c>
      <c r="M62" s="7">
        <f t="shared" si="0"/>
        <v>8.4061025941547015E-3</v>
      </c>
    </row>
    <row r="63" spans="1:13">
      <c r="A63" s="3">
        <v>280570</v>
      </c>
      <c r="B63" s="4" t="s">
        <v>75</v>
      </c>
      <c r="C63" s="5">
        <v>1.0419767692574937E-2</v>
      </c>
      <c r="D63" s="5">
        <v>1.0419767692574938E-2</v>
      </c>
      <c r="E63" s="5">
        <v>1.8755581846634888E-3</v>
      </c>
      <c r="F63" s="5">
        <v>1.1980253249335245E-2</v>
      </c>
      <c r="G63" s="5">
        <v>1.1980253249335248E-2</v>
      </c>
      <c r="H63" s="5">
        <v>3.5940759748005746E-4</v>
      </c>
      <c r="I63" s="5">
        <v>1.3333333333333334E-2</v>
      </c>
      <c r="J63" s="6">
        <v>5.3333333333333336E-4</v>
      </c>
      <c r="K63" s="5">
        <v>2.768299115476879E-3</v>
      </c>
      <c r="L63" s="7">
        <v>2.8961628501728634E-3</v>
      </c>
      <c r="M63" s="7">
        <f t="shared" si="0"/>
        <v>1.1584651400691454E-2</v>
      </c>
    </row>
    <row r="64" spans="1:13">
      <c r="A64" s="3">
        <v>280580</v>
      </c>
      <c r="B64" s="4" t="s">
        <v>76</v>
      </c>
      <c r="C64" s="5">
        <v>9.4387604196125401E-3</v>
      </c>
      <c r="D64" s="5">
        <v>9.4387604196125418E-3</v>
      </c>
      <c r="E64" s="5">
        <v>1.6989768755302575E-3</v>
      </c>
      <c r="F64" s="5">
        <v>1.5115539434601005E-2</v>
      </c>
      <c r="G64" s="5">
        <v>1.511553943460101E-2</v>
      </c>
      <c r="H64" s="5">
        <v>4.5346618303803029E-4</v>
      </c>
      <c r="I64" s="5">
        <v>1.3333333333333334E-2</v>
      </c>
      <c r="J64" s="6">
        <v>5.3333333333333336E-4</v>
      </c>
      <c r="K64" s="5">
        <v>2.6857763919016205E-3</v>
      </c>
      <c r="L64" s="7">
        <v>2.8098285212784309E-3</v>
      </c>
      <c r="M64" s="7">
        <f t="shared" si="0"/>
        <v>1.1239314085113724E-2</v>
      </c>
    </row>
    <row r="65" spans="1:13">
      <c r="A65" s="3">
        <v>280590</v>
      </c>
      <c r="B65" s="4" t="s">
        <v>77</v>
      </c>
      <c r="C65" s="5">
        <v>1.4444051260405859E-2</v>
      </c>
      <c r="D65" s="5">
        <v>1.4444051260405861E-2</v>
      </c>
      <c r="E65" s="5">
        <v>2.599929226873055E-3</v>
      </c>
      <c r="F65" s="5">
        <v>1.0527498829282781E-2</v>
      </c>
      <c r="G65" s="5">
        <v>1.0527498829282785E-2</v>
      </c>
      <c r="H65" s="5">
        <v>3.1582496487848351E-4</v>
      </c>
      <c r="I65" s="5">
        <v>1.3333333333333334E-2</v>
      </c>
      <c r="J65" s="6">
        <v>5.3333333333333336E-4</v>
      </c>
      <c r="K65" s="5">
        <v>3.4490875250848714E-3</v>
      </c>
      <c r="L65" s="7">
        <v>3.2979875156432309E-3</v>
      </c>
      <c r="M65" s="7">
        <f t="shared" si="0"/>
        <v>1.3191950062572923E-2</v>
      </c>
    </row>
    <row r="66" spans="1:13">
      <c r="A66" s="3">
        <v>280600</v>
      </c>
      <c r="B66" s="4" t="s">
        <v>78</v>
      </c>
      <c r="C66" s="5">
        <v>1.7643490481291397E-2</v>
      </c>
      <c r="D66" s="5">
        <v>1.76434904812914E-2</v>
      </c>
      <c r="E66" s="5">
        <v>3.175828286632452E-3</v>
      </c>
      <c r="F66" s="5">
        <v>1.1535918353988751E-2</v>
      </c>
      <c r="G66" s="5">
        <v>1.1535918353988754E-2</v>
      </c>
      <c r="H66" s="5">
        <v>3.4607755061966263E-4</v>
      </c>
      <c r="I66" s="5">
        <v>1.3333333333333334E-2</v>
      </c>
      <c r="J66" s="6">
        <v>5.3333333333333336E-4</v>
      </c>
      <c r="K66" s="5">
        <v>4.0552391705854472E-3</v>
      </c>
      <c r="L66" s="7">
        <v>4.1110828691860914E-3</v>
      </c>
      <c r="M66" s="7">
        <f t="shared" si="0"/>
        <v>1.6444331476744366E-2</v>
      </c>
    </row>
    <row r="67" spans="1:13">
      <c r="A67" s="3">
        <v>280610</v>
      </c>
      <c r="B67" s="4" t="s">
        <v>79</v>
      </c>
      <c r="C67" s="5">
        <v>1.2865546175306134E-2</v>
      </c>
      <c r="D67" s="5">
        <v>1.2865546175306136E-2</v>
      </c>
      <c r="E67" s="5">
        <v>2.3157983115551046E-3</v>
      </c>
      <c r="F67" s="5">
        <v>1.1439829240985789E-2</v>
      </c>
      <c r="G67" s="5">
        <v>1.1439829240985792E-2</v>
      </c>
      <c r="H67" s="5">
        <v>3.4319487722957377E-4</v>
      </c>
      <c r="I67" s="5">
        <v>1.3333333333333334E-2</v>
      </c>
      <c r="J67" s="6">
        <v>5.3333333333333336E-4</v>
      </c>
      <c r="K67" s="5">
        <v>3.1923265221180108E-3</v>
      </c>
      <c r="L67" s="7">
        <v>3.3397754698148122E-3</v>
      </c>
      <c r="M67" s="7">
        <f t="shared" si="0"/>
        <v>1.3359101879259249E-2</v>
      </c>
    </row>
    <row r="68" spans="1:13">
      <c r="A68" s="3">
        <v>280620</v>
      </c>
      <c r="B68" s="4" t="s">
        <v>80</v>
      </c>
      <c r="C68" s="5">
        <v>1.5589505422871701E-2</v>
      </c>
      <c r="D68" s="5">
        <v>1.5589505422871703E-2</v>
      </c>
      <c r="E68" s="5">
        <v>2.8061109761169066E-3</v>
      </c>
      <c r="F68" s="5">
        <v>1.7441738773421017E-2</v>
      </c>
      <c r="G68" s="5">
        <v>1.7441738773421023E-2</v>
      </c>
      <c r="H68" s="5">
        <v>5.2325216320263065E-4</v>
      </c>
      <c r="I68" s="5">
        <v>1.3333333333333334E-2</v>
      </c>
      <c r="J68" s="6">
        <v>5.3333333333333336E-4</v>
      </c>
      <c r="K68" s="5">
        <v>3.8626964726528696E-3</v>
      </c>
      <c r="L68" s="7">
        <v>3.9631058736068168E-3</v>
      </c>
      <c r="M68" s="7">
        <f t="shared" si="0"/>
        <v>1.5852423494427267E-2</v>
      </c>
    </row>
    <row r="69" spans="1:13">
      <c r="A69" s="3">
        <v>280630</v>
      </c>
      <c r="B69" s="4" t="s">
        <v>81</v>
      </c>
      <c r="C69" s="5">
        <v>9.8574579175252103E-3</v>
      </c>
      <c r="D69" s="5">
        <v>9.8574579175252121E-3</v>
      </c>
      <c r="E69" s="5">
        <v>1.774342425154538E-3</v>
      </c>
      <c r="F69" s="5">
        <v>1.5013739865775616E-2</v>
      </c>
      <c r="G69" s="5">
        <v>1.5013739865775621E-2</v>
      </c>
      <c r="H69" s="5">
        <v>4.5041219597326862E-4</v>
      </c>
      <c r="I69" s="5">
        <v>1.3333333333333334E-2</v>
      </c>
      <c r="J69" s="6">
        <v>5.3333333333333336E-4</v>
      </c>
      <c r="K69" s="5">
        <v>2.7580879544611397E-3</v>
      </c>
      <c r="L69" s="7">
        <v>2.8854800503895664E-3</v>
      </c>
      <c r="M69" s="7">
        <f t="shared" si="0"/>
        <v>1.1541920201558266E-2</v>
      </c>
    </row>
    <row r="70" spans="1:13">
      <c r="A70" s="3">
        <v>280640</v>
      </c>
      <c r="B70" s="4" t="s">
        <v>82</v>
      </c>
      <c r="C70" s="5">
        <v>8.4451398073467701E-3</v>
      </c>
      <c r="D70" s="5">
        <v>8.4451398073467718E-3</v>
      </c>
      <c r="E70" s="5">
        <v>1.5201251653224189E-3</v>
      </c>
      <c r="F70" s="5">
        <v>1.5262082335356596E-2</v>
      </c>
      <c r="G70" s="5">
        <v>1.5262082335356602E-2</v>
      </c>
      <c r="H70" s="5">
        <v>4.5786247006069801E-4</v>
      </c>
      <c r="I70" s="5">
        <v>1.3333333333333334E-2</v>
      </c>
      <c r="J70" s="6">
        <v>5.3333333333333336E-4</v>
      </c>
      <c r="K70" s="5">
        <v>2.51132096871645E-3</v>
      </c>
      <c r="L70" s="7">
        <v>2.6273152542635545E-3</v>
      </c>
      <c r="M70" s="7">
        <f t="shared" si="0"/>
        <v>1.0509261017054218E-2</v>
      </c>
    </row>
    <row r="71" spans="1:13">
      <c r="A71" s="3">
        <v>280650</v>
      </c>
      <c r="B71" s="4" t="s">
        <v>83</v>
      </c>
      <c r="C71" s="5">
        <v>4.5646252125511452E-3</v>
      </c>
      <c r="D71" s="5">
        <v>4.5646252125511461E-3</v>
      </c>
      <c r="E71" s="5">
        <v>8.2163253825920629E-4</v>
      </c>
      <c r="F71" s="5">
        <v>9.7620434920860366E-3</v>
      </c>
      <c r="G71" s="5">
        <v>9.7620434920860401E-3</v>
      </c>
      <c r="H71" s="5">
        <v>2.9286130476258117E-4</v>
      </c>
      <c r="I71" s="5">
        <v>1.3333333333333334E-2</v>
      </c>
      <c r="J71" s="6">
        <v>5.3333333333333336E-4</v>
      </c>
      <c r="K71" s="5">
        <v>1.6478271763551205E-3</v>
      </c>
      <c r="L71" s="7">
        <v>2.6632279067381423E-3</v>
      </c>
      <c r="M71" s="7">
        <f t="shared" si="0"/>
        <v>1.0652911626952569E-2</v>
      </c>
    </row>
    <row r="72" spans="1:13">
      <c r="A72" s="3">
        <v>280660</v>
      </c>
      <c r="B72" s="4" t="s">
        <v>84</v>
      </c>
      <c r="C72" s="5">
        <v>8.0301314693688661E-3</v>
      </c>
      <c r="D72" s="5">
        <v>8.0301314693688678E-3</v>
      </c>
      <c r="E72" s="5">
        <v>1.4454236644863962E-3</v>
      </c>
      <c r="F72" s="5">
        <v>1.1793933312751064E-2</v>
      </c>
      <c r="G72" s="5">
        <v>1.1793933312751068E-2</v>
      </c>
      <c r="H72" s="5">
        <v>3.53817999382532E-4</v>
      </c>
      <c r="I72" s="5">
        <v>1.3333333333333334E-2</v>
      </c>
      <c r="J72" s="6">
        <v>5.3333333333333336E-4</v>
      </c>
      <c r="K72" s="5">
        <v>2.3325749972022613E-3</v>
      </c>
      <c r="L72" s="7">
        <v>2.5669185757264297E-3</v>
      </c>
      <c r="M72" s="7">
        <f t="shared" si="0"/>
        <v>1.0267674302905719E-2</v>
      </c>
    </row>
    <row r="73" spans="1:13">
      <c r="A73" s="3">
        <v>280670</v>
      </c>
      <c r="B73" s="4" t="s">
        <v>85</v>
      </c>
      <c r="C73" s="5">
        <v>2.9788433008775549E-2</v>
      </c>
      <c r="D73" s="5">
        <v>2.9788433008775553E-2</v>
      </c>
      <c r="E73" s="5">
        <v>5.3619179415795989E-3</v>
      </c>
      <c r="F73" s="5">
        <v>1.328609264350511E-2</v>
      </c>
      <c r="G73" s="5">
        <v>1.3286092643505115E-2</v>
      </c>
      <c r="H73" s="5">
        <v>3.9858277930515342E-4</v>
      </c>
      <c r="I73" s="5">
        <v>1.3333333333333334E-2</v>
      </c>
      <c r="J73" s="6">
        <v>5.3333333333333336E-4</v>
      </c>
      <c r="K73" s="5">
        <v>6.2938340542180856E-3</v>
      </c>
      <c r="L73" s="7">
        <v>6.2257787944625317E-3</v>
      </c>
      <c r="M73" s="7">
        <f t="shared" si="0"/>
        <v>2.4903115177850127E-2</v>
      </c>
    </row>
    <row r="74" spans="1:13">
      <c r="A74" s="3">
        <v>280680</v>
      </c>
      <c r="B74" s="4" t="s">
        <v>86</v>
      </c>
      <c r="C74" s="5">
        <v>1.9861856933914044E-2</v>
      </c>
      <c r="D74" s="5">
        <v>1.9861856933914047E-2</v>
      </c>
      <c r="E74" s="5">
        <v>3.5751342481045285E-3</v>
      </c>
      <c r="F74" s="5">
        <v>1.1907030177756222E-2</v>
      </c>
      <c r="G74" s="5">
        <v>1.1907030177756225E-2</v>
      </c>
      <c r="H74" s="5">
        <v>3.5721090533268675E-4</v>
      </c>
      <c r="I74" s="5">
        <v>1.3333333333333334E-2</v>
      </c>
      <c r="J74" s="6">
        <v>5.3333333333333336E-4</v>
      </c>
      <c r="K74" s="5">
        <v>4.4656784867705482E-3</v>
      </c>
      <c r="L74" s="7">
        <v>3.90625E-3</v>
      </c>
      <c r="M74" s="7">
        <f t="shared" si="0"/>
        <v>1.5625E-2</v>
      </c>
    </row>
    <row r="75" spans="1:13">
      <c r="A75" s="3">
        <v>280690</v>
      </c>
      <c r="B75" s="4" t="s">
        <v>87</v>
      </c>
      <c r="C75" s="5">
        <v>2.6862007254784201E-2</v>
      </c>
      <c r="D75" s="5">
        <v>2.6862007254784204E-2</v>
      </c>
      <c r="E75" s="5">
        <v>4.8351613058611569E-3</v>
      </c>
      <c r="F75" s="5">
        <v>1.4871890434364928E-2</v>
      </c>
      <c r="G75" s="5">
        <v>1.4871890434364933E-2</v>
      </c>
      <c r="H75" s="5">
        <v>4.4615671303094799E-4</v>
      </c>
      <c r="I75" s="5">
        <v>1.3333333333333334E-2</v>
      </c>
      <c r="J75" s="6">
        <v>5.3333333333333336E-4</v>
      </c>
      <c r="K75" s="5">
        <v>5.8146513522254377E-3</v>
      </c>
      <c r="L75" s="7">
        <v>5.1495177486026679E-3</v>
      </c>
      <c r="M75" s="7">
        <f t="shared" si="0"/>
        <v>2.0598070994410671E-2</v>
      </c>
    </row>
    <row r="76" spans="1:13">
      <c r="A76" s="3">
        <v>280700</v>
      </c>
      <c r="B76" s="4" t="s">
        <v>88</v>
      </c>
      <c r="C76" s="5">
        <v>1.5095270212544892E-2</v>
      </c>
      <c r="D76" s="5">
        <v>1.5095270212544894E-2</v>
      </c>
      <c r="E76" s="5">
        <v>2.7171486382580809E-3</v>
      </c>
      <c r="F76" s="5">
        <v>1.0713496693036109E-2</v>
      </c>
      <c r="G76" s="5">
        <v>1.0713496693036112E-2</v>
      </c>
      <c r="H76" s="5">
        <v>3.2140490079108334E-4</v>
      </c>
      <c r="I76" s="5">
        <v>1.3333333333333334E-2</v>
      </c>
      <c r="J76" s="6">
        <v>5.3333333333333336E-4</v>
      </c>
      <c r="K76" s="5">
        <v>3.5718868723824968E-3</v>
      </c>
      <c r="L76" s="7">
        <v>3.7368671640211444E-3</v>
      </c>
      <c r="M76" s="7">
        <f t="shared" si="0"/>
        <v>1.4947468656084578E-2</v>
      </c>
    </row>
    <row r="77" spans="1:13">
      <c r="A77" s="3">
        <v>280710</v>
      </c>
      <c r="B77" s="4" t="s">
        <v>89</v>
      </c>
      <c r="C77" s="5">
        <v>9.8051063610693334E-3</v>
      </c>
      <c r="D77" s="5">
        <v>9.8051063610693351E-3</v>
      </c>
      <c r="E77" s="5">
        <v>1.7649191449924803E-3</v>
      </c>
      <c r="F77" s="5">
        <v>1.361801103515453E-2</v>
      </c>
      <c r="G77" s="5">
        <v>1.3618011035154535E-2</v>
      </c>
      <c r="H77" s="5">
        <v>4.08540331054636E-4</v>
      </c>
      <c r="I77" s="5">
        <v>1.3333333333333334E-2</v>
      </c>
      <c r="J77" s="6">
        <v>5.3333333333333336E-4</v>
      </c>
      <c r="K77" s="5">
        <v>2.7067928093804493E-3</v>
      </c>
      <c r="L77" s="7">
        <v>2.7888098586796111E-3</v>
      </c>
      <c r="M77" s="7">
        <f t="shared" si="0"/>
        <v>1.1155239434718444E-2</v>
      </c>
    </row>
    <row r="78" spans="1:13">
      <c r="A78" s="3">
        <v>280720</v>
      </c>
      <c r="B78" s="4" t="s">
        <v>90</v>
      </c>
      <c r="C78" s="5">
        <v>1.0739480545713798E-2</v>
      </c>
      <c r="D78" s="5">
        <v>1.07394805457138E-2</v>
      </c>
      <c r="E78" s="5">
        <v>1.9331064982284838E-3</v>
      </c>
      <c r="F78" s="5">
        <v>1.4513733349017843E-2</v>
      </c>
      <c r="G78" s="5">
        <v>1.4513733349017848E-2</v>
      </c>
      <c r="H78" s="5">
        <v>4.3541200047053543E-4</v>
      </c>
      <c r="I78" s="5">
        <v>1.3333333333333334E-2</v>
      </c>
      <c r="J78" s="6">
        <v>5.3333333333333336E-4</v>
      </c>
      <c r="K78" s="5">
        <v>2.9018518320323523E-3</v>
      </c>
      <c r="L78" s="7">
        <v>3.2845670891955064E-3</v>
      </c>
      <c r="M78" s="7">
        <f t="shared" si="0"/>
        <v>1.3138268356782026E-2</v>
      </c>
    </row>
    <row r="79" spans="1:13">
      <c r="A79" s="3">
        <v>280730</v>
      </c>
      <c r="B79" s="4" t="s">
        <v>91</v>
      </c>
      <c r="C79" s="5">
        <v>2.35705799188719E-2</v>
      </c>
      <c r="D79" s="5">
        <v>2.3570579918871903E-2</v>
      </c>
      <c r="E79" s="5">
        <v>4.2427043853969426E-3</v>
      </c>
      <c r="F79" s="5">
        <v>2.1347058861537257E-2</v>
      </c>
      <c r="G79" s="5">
        <v>2.1347058861537264E-2</v>
      </c>
      <c r="H79" s="5">
        <v>6.4041176584611788E-4</v>
      </c>
      <c r="I79" s="5">
        <v>1.3333333333333334E-2</v>
      </c>
      <c r="J79" s="6">
        <v>5.3333333333333336E-4</v>
      </c>
      <c r="K79" s="5">
        <v>5.4164494845763932E-3</v>
      </c>
      <c r="L79" s="7">
        <v>3.0235830803965629E-3</v>
      </c>
      <c r="M79" s="7">
        <f t="shared" si="0"/>
        <v>1.2094332321586252E-2</v>
      </c>
    </row>
    <row r="80" spans="1:13">
      <c r="A80" s="3">
        <v>280740</v>
      </c>
      <c r="B80" s="4" t="s">
        <v>92</v>
      </c>
      <c r="C80" s="5">
        <v>1.7188566072892868E-2</v>
      </c>
      <c r="D80" s="5">
        <v>1.7188566072892871E-2</v>
      </c>
      <c r="E80" s="5">
        <v>3.0939418931207165E-3</v>
      </c>
      <c r="F80" s="5">
        <v>1.1408125186731274E-2</v>
      </c>
      <c r="G80" s="5">
        <v>1.1408125186731278E-2</v>
      </c>
      <c r="H80" s="5">
        <v>3.4224375560193833E-4</v>
      </c>
      <c r="I80" s="5">
        <v>1.3333333333333334E-2</v>
      </c>
      <c r="J80" s="6">
        <v>5.3333333333333336E-4</v>
      </c>
      <c r="K80" s="5">
        <v>3.9695189820559878E-3</v>
      </c>
      <c r="L80" s="7">
        <v>4.1528653260816933E-3</v>
      </c>
      <c r="M80" s="7">
        <f t="shared" si="0"/>
        <v>1.6611461304326773E-2</v>
      </c>
    </row>
    <row r="81" spans="1:13">
      <c r="A81" s="3">
        <v>280750</v>
      </c>
      <c r="B81" s="4" t="s">
        <v>93</v>
      </c>
      <c r="C81" s="5">
        <v>1.4790751022189805E-2</v>
      </c>
      <c r="D81" s="5">
        <v>1.4790751022189807E-2</v>
      </c>
      <c r="E81" s="5">
        <v>2.662335183994165E-3</v>
      </c>
      <c r="F81" s="5">
        <v>1.2928494932351712E-2</v>
      </c>
      <c r="G81" s="5">
        <v>1.2928494932351715E-2</v>
      </c>
      <c r="H81" s="5">
        <v>3.8785484797055145E-4</v>
      </c>
      <c r="I81" s="5">
        <v>1.3333333333333334E-2</v>
      </c>
      <c r="J81" s="6">
        <v>5.3333333333333336E-4</v>
      </c>
      <c r="K81" s="5">
        <v>3.5835233652980495E-3</v>
      </c>
      <c r="L81" s="7">
        <v>3.7490411297244563E-3</v>
      </c>
      <c r="M81" s="7">
        <f t="shared" si="0"/>
        <v>1.4996164518897825E-2</v>
      </c>
    </row>
    <row r="82" spans="1:13">
      <c r="A82" s="3">
        <v>280760</v>
      </c>
      <c r="B82" s="4" t="s">
        <v>94</v>
      </c>
      <c r="C82" s="5">
        <v>1.2873101411555309E-2</v>
      </c>
      <c r="D82" s="5">
        <v>1.287310141155531E-2</v>
      </c>
      <c r="E82" s="5">
        <v>2.3171582540799556E-3</v>
      </c>
      <c r="F82" s="5">
        <v>1.4275487382152849E-2</v>
      </c>
      <c r="G82" s="5">
        <v>1.4275487382152854E-2</v>
      </c>
      <c r="H82" s="5">
        <v>4.2826462146458561E-4</v>
      </c>
      <c r="I82" s="5">
        <v>1.3333333333333334E-2</v>
      </c>
      <c r="J82" s="6">
        <v>5.3333333333333336E-4</v>
      </c>
      <c r="K82" s="5">
        <v>3.2787562088778741E-3</v>
      </c>
      <c r="L82" s="7">
        <v>3.4301972188760126E-3</v>
      </c>
      <c r="M82" s="7">
        <f t="shared" si="0"/>
        <v>1.3720788875504051E-2</v>
      </c>
    </row>
    <row r="83" spans="1:13" ht="11.25">
      <c r="A83" s="138" t="s">
        <v>95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40"/>
    </row>
    <row r="84" spans="1:13" ht="9.75" customHeight="1"/>
    <row r="85" spans="1:13" ht="9.75" customHeight="1"/>
    <row r="86" spans="1:13" ht="9.75" customHeight="1"/>
    <row r="87" spans="1:13" ht="9.75" customHeight="1"/>
    <row r="88" spans="1:13" ht="9.75" customHeight="1"/>
    <row r="89" spans="1:13" ht="9.75" customHeight="1"/>
    <row r="90" spans="1:13" ht="9.75" customHeight="1"/>
    <row r="91" spans="1:13" ht="9.75" customHeight="1"/>
    <row r="92" spans="1:13" ht="9.75" customHeight="1"/>
    <row r="93" spans="1:13" ht="9.75" customHeight="1"/>
    <row r="94" spans="1:13" ht="9.75" customHeight="1"/>
    <row r="95" spans="1:13" ht="9.75" customHeight="1"/>
    <row r="96" spans="1:13" ht="9.75" customHeight="1"/>
    <row r="97" ht="9.75" customHeight="1"/>
    <row r="98" ht="9.75" customHeight="1"/>
    <row r="99" ht="9.75" customHeight="1"/>
    <row r="100" ht="9.75" customHeight="1"/>
    <row r="101" ht="9.75" customHeight="1"/>
    <row r="102" ht="9.75" customHeight="1"/>
    <row r="103" ht="9.75" customHeight="1"/>
    <row r="104" ht="9.75" customHeight="1"/>
    <row r="105" ht="9.75" customHeight="1"/>
    <row r="106" ht="9.75" customHeight="1"/>
    <row r="107" ht="9.75" customHeight="1"/>
    <row r="108" ht="9.75" customHeight="1"/>
    <row r="109" ht="9.75" customHeight="1"/>
    <row r="110" ht="9.75" customHeight="1"/>
    <row r="111" ht="9.75" customHeight="1"/>
    <row r="112" ht="9.75" customHeight="1"/>
    <row r="113" ht="9.75" customHeight="1"/>
    <row r="114" ht="9.75" customHeight="1"/>
    <row r="115" ht="9.75" customHeight="1"/>
    <row r="116" ht="9.75" customHeight="1"/>
    <row r="117" ht="9.75" customHeight="1"/>
    <row r="118" ht="9.75" customHeight="1"/>
    <row r="119" ht="9.75" customHeight="1"/>
    <row r="120" ht="9.75" customHeight="1"/>
    <row r="121" ht="9.75" customHeight="1"/>
    <row r="122" ht="9.75" customHeight="1"/>
    <row r="123" ht="9.75" customHeight="1"/>
    <row r="124" ht="9.75" customHeight="1"/>
    <row r="125" ht="9.75" customHeight="1"/>
    <row r="126" ht="9.75" customHeight="1"/>
    <row r="127" ht="9.75" customHeight="1"/>
    <row r="128" ht="9.75" customHeight="1"/>
    <row r="129" ht="9.75" customHeight="1"/>
    <row r="130" ht="9.75" customHeight="1"/>
    <row r="131" ht="9.75" customHeight="1"/>
    <row r="132" ht="9.75" customHeight="1"/>
    <row r="133" ht="9.75" customHeight="1"/>
    <row r="134" ht="9.75" customHeight="1"/>
    <row r="135" ht="9.75" customHeight="1"/>
    <row r="136" ht="9.75" customHeight="1"/>
    <row r="137" ht="9.75" customHeight="1"/>
    <row r="138" ht="9.75" customHeight="1"/>
    <row r="139" ht="9.75" customHeight="1"/>
    <row r="140" ht="9.75" customHeight="1"/>
    <row r="141" ht="9.75" customHeight="1"/>
    <row r="142" ht="9.75" customHeight="1"/>
    <row r="143" ht="9.75" customHeight="1"/>
    <row r="144" ht="9.75" customHeight="1"/>
    <row r="145" ht="9.75" customHeight="1"/>
    <row r="146" ht="9.75" customHeight="1"/>
    <row r="147" ht="9.75" customHeight="1"/>
    <row r="148" ht="9.75" customHeight="1"/>
    <row r="149" ht="9.75" customHeight="1"/>
    <row r="150" ht="9.75" customHeight="1"/>
    <row r="151" ht="9.75" customHeight="1"/>
    <row r="152" ht="9.75" customHeight="1"/>
    <row r="153" ht="9.75" customHeight="1"/>
    <row r="154" ht="9.75" customHeight="1"/>
    <row r="155" ht="9.75" customHeight="1"/>
    <row r="156" ht="9.75" customHeight="1"/>
    <row r="157" ht="9.75" customHeight="1"/>
    <row r="158" ht="9.75" customHeight="1"/>
    <row r="159" ht="9.75" customHeight="1"/>
    <row r="160" ht="9.75" customHeight="1"/>
    <row r="161" ht="9.75" customHeight="1"/>
    <row r="162" ht="9.75" customHeight="1"/>
    <row r="163" ht="9.75" customHeight="1"/>
    <row r="164" ht="9.75" customHeight="1"/>
    <row r="165" ht="9.75" customHeight="1"/>
    <row r="166" ht="9.75" customHeight="1"/>
    <row r="167" ht="9.75" customHeight="1"/>
    <row r="168" ht="9.75" customHeight="1"/>
    <row r="169" ht="9.75" customHeight="1"/>
    <row r="170" ht="9.75" customHeight="1"/>
    <row r="171" ht="9.75" customHeight="1"/>
    <row r="172" ht="9.75" customHeight="1"/>
    <row r="173" ht="9.75" customHeight="1"/>
    <row r="174" ht="9.75" customHeight="1"/>
    <row r="175" ht="9.75" customHeight="1"/>
    <row r="176" ht="9.75" customHeight="1"/>
    <row r="177" ht="9.75" customHeight="1"/>
    <row r="178" ht="9.75" customHeight="1"/>
    <row r="179" ht="9.75" customHeight="1"/>
    <row r="180" ht="9.75" customHeight="1"/>
    <row r="181" ht="9.75" customHeight="1"/>
    <row r="182" ht="9.75" customHeight="1"/>
    <row r="183" ht="9.75" customHeight="1"/>
    <row r="184" ht="9.75" customHeight="1"/>
    <row r="185" ht="9.75" customHeight="1"/>
    <row r="186" ht="9.75" customHeight="1"/>
    <row r="187" ht="9.75" customHeight="1"/>
    <row r="188" ht="9.75" customHeight="1"/>
    <row r="189" ht="9.75" customHeight="1"/>
    <row r="190" ht="9.75" customHeight="1"/>
    <row r="191" ht="9.75" customHeight="1"/>
    <row r="192" ht="9.75" customHeight="1"/>
    <row r="193" ht="9.75" customHeight="1"/>
    <row r="194" ht="9.75" customHeight="1"/>
    <row r="195" ht="9.75" customHeight="1"/>
    <row r="196" ht="9.75" customHeight="1"/>
    <row r="197" ht="9.75" customHeight="1"/>
    <row r="198" ht="9.75" customHeight="1"/>
    <row r="199" ht="9.75" customHeight="1"/>
    <row r="200" ht="9.75" customHeight="1"/>
    <row r="201" ht="9.75" customHeight="1"/>
    <row r="202" ht="9.75" customHeight="1"/>
    <row r="203" ht="9.75" customHeight="1"/>
    <row r="204" ht="9.75" customHeight="1"/>
    <row r="205" ht="9.75" customHeight="1"/>
    <row r="206" ht="9.75" customHeight="1"/>
    <row r="207" ht="9.75" customHeight="1"/>
    <row r="208" ht="9.75" customHeight="1"/>
    <row r="209" ht="9.75" customHeight="1"/>
    <row r="210" ht="9.75" customHeight="1"/>
    <row r="211" ht="9.75" customHeight="1"/>
    <row r="212" ht="9.75" customHeight="1"/>
    <row r="213" ht="9.75" customHeight="1"/>
    <row r="214" ht="9.75" customHeight="1"/>
    <row r="215" ht="9.75" customHeight="1"/>
    <row r="216" ht="9.75" customHeight="1"/>
    <row r="217" ht="9.75" customHeight="1"/>
    <row r="218" ht="9.75" customHeight="1"/>
    <row r="219" ht="9.75" customHeight="1"/>
    <row r="220" ht="9.75" customHeight="1"/>
    <row r="221" ht="9.75" customHeight="1"/>
    <row r="222" ht="9.75" customHeight="1"/>
    <row r="223" ht="9.75" customHeight="1"/>
    <row r="224" ht="9.75" customHeight="1"/>
    <row r="225" ht="9.75" customHeight="1"/>
    <row r="226" ht="9.75" customHeight="1"/>
    <row r="227" ht="9.75" customHeight="1"/>
    <row r="228" ht="9.75" customHeight="1"/>
    <row r="229" ht="9.75" customHeight="1"/>
    <row r="230" ht="9.75" customHeight="1"/>
    <row r="231" ht="9.75" customHeight="1"/>
    <row r="232" ht="9.75" customHeight="1"/>
    <row r="233" ht="9.75" customHeight="1"/>
    <row r="234" ht="9.75" customHeight="1"/>
    <row r="235" ht="9.75" customHeight="1"/>
    <row r="236" ht="9.75" customHeight="1"/>
    <row r="237" ht="9.75" customHeight="1"/>
    <row r="238" ht="9.75" customHeight="1"/>
    <row r="239" ht="9.75" customHeight="1"/>
    <row r="240" ht="9.75" customHeight="1"/>
    <row r="241" ht="9.75" customHeight="1"/>
    <row r="242" ht="9.75" customHeight="1"/>
    <row r="243" ht="9.75" customHeight="1"/>
    <row r="244" ht="9.75" customHeight="1"/>
    <row r="245" ht="9.75" customHeight="1"/>
    <row r="246" ht="9.75" customHeight="1"/>
    <row r="247" ht="9.75" customHeight="1"/>
    <row r="248" ht="9.75" customHeight="1"/>
    <row r="249" ht="9.75" customHeight="1"/>
    <row r="250" ht="9.75" customHeight="1"/>
    <row r="251" ht="9.75" customHeight="1"/>
    <row r="252" ht="9.75" customHeight="1"/>
    <row r="253" ht="9.75" customHeight="1"/>
    <row r="254" ht="9.75" customHeight="1"/>
    <row r="255" ht="9.75" customHeight="1"/>
    <row r="256" ht="9.75" customHeight="1"/>
    <row r="257" ht="9.75" customHeight="1"/>
    <row r="258" ht="9.75" customHeight="1"/>
    <row r="259" ht="9.75" customHeight="1"/>
    <row r="260" ht="9.75" customHeight="1"/>
    <row r="261" ht="9.75" customHeight="1"/>
    <row r="262" ht="9.75" customHeight="1"/>
    <row r="263" ht="9.75" customHeight="1"/>
    <row r="264" ht="9.75" customHeight="1"/>
    <row r="265" ht="9.75" customHeight="1"/>
    <row r="266" ht="9.75" customHeight="1"/>
    <row r="267" ht="9.75" customHeight="1"/>
    <row r="268" ht="9.75" customHeight="1"/>
    <row r="269" ht="9.75" customHeight="1"/>
    <row r="270" ht="9.75" customHeight="1"/>
    <row r="271" ht="9.75" customHeight="1"/>
    <row r="272" ht="9.75" customHeight="1"/>
    <row r="273" ht="9.75" customHeight="1"/>
    <row r="274" ht="9.75" customHeight="1"/>
    <row r="275" ht="9.75" customHeight="1"/>
    <row r="276" ht="9.75" customHeight="1"/>
    <row r="277" ht="9.75" customHeight="1"/>
    <row r="278" ht="9.75" customHeight="1"/>
    <row r="279" ht="9.75" customHeight="1"/>
    <row r="280" ht="9.75" customHeight="1"/>
    <row r="281" ht="9.75" customHeight="1"/>
    <row r="282" ht="9.75" customHeight="1"/>
    <row r="283" ht="9.75" customHeight="1"/>
    <row r="284" ht="9.75" customHeight="1"/>
    <row r="285" ht="9.75" customHeight="1"/>
    <row r="286" ht="9.75" customHeight="1"/>
    <row r="287" ht="9.75" customHeight="1"/>
    <row r="288" ht="9.75" customHeight="1"/>
    <row r="289" ht="9.75" customHeight="1"/>
    <row r="290" ht="9.75" customHeight="1"/>
    <row r="291" ht="9.75" customHeight="1"/>
    <row r="292" ht="9.75" customHeight="1"/>
    <row r="293" ht="9.75" customHeight="1"/>
    <row r="294" ht="9.75" customHeight="1"/>
    <row r="295" ht="9.75" customHeight="1"/>
    <row r="296" ht="9.75" customHeight="1"/>
    <row r="297" ht="9.75" customHeight="1"/>
    <row r="298" ht="9.75" customHeight="1"/>
    <row r="299" ht="9.75" customHeight="1"/>
    <row r="300" ht="9.75" customHeight="1"/>
    <row r="301" ht="9.75" customHeight="1"/>
    <row r="302" ht="9.75" customHeight="1"/>
    <row r="303" ht="9.75" customHeight="1"/>
    <row r="304" ht="9.75" customHeight="1"/>
    <row r="305" ht="9.75" customHeight="1"/>
    <row r="306" ht="9.75" customHeight="1"/>
    <row r="307" ht="9.75" customHeight="1"/>
    <row r="308" ht="9.75" customHeight="1"/>
    <row r="309" ht="9.75" customHeight="1"/>
    <row r="310" ht="9.75" customHeight="1"/>
    <row r="311" ht="9.75" customHeight="1"/>
    <row r="312" ht="9.75" customHeight="1"/>
    <row r="313" ht="9.75" customHeight="1"/>
    <row r="314" ht="9.75" customHeight="1"/>
    <row r="315" ht="9.75" customHeight="1"/>
    <row r="316" ht="9.75" customHeight="1"/>
    <row r="317" ht="9.75" customHeight="1"/>
    <row r="318" ht="9.75" customHeight="1"/>
    <row r="319" ht="9.75" customHeight="1"/>
    <row r="320" ht="9.75" customHeight="1"/>
    <row r="321" ht="9.75" customHeight="1"/>
    <row r="322" ht="9.75" customHeight="1"/>
    <row r="323" ht="9.75" customHeight="1"/>
    <row r="324" ht="9.75" customHeight="1"/>
    <row r="325" ht="9.75" customHeight="1"/>
    <row r="326" ht="9.75" customHeight="1"/>
    <row r="327" ht="9.75" customHeight="1"/>
    <row r="328" ht="9.75" customHeight="1"/>
    <row r="329" ht="9.75" customHeight="1"/>
    <row r="330" ht="9.75" customHeight="1"/>
    <row r="331" ht="9.75" customHeight="1"/>
    <row r="332" ht="9.75" customHeight="1"/>
    <row r="333" ht="9.75" customHeight="1"/>
    <row r="334" ht="9.75" customHeight="1"/>
    <row r="335" ht="9.75" customHeight="1"/>
    <row r="336" ht="9.75" customHeight="1"/>
    <row r="337" ht="9.75" customHeight="1"/>
    <row r="338" ht="9.75" customHeight="1"/>
    <row r="339" ht="9.75" customHeight="1"/>
    <row r="340" ht="9.75" customHeight="1"/>
    <row r="341" ht="9.75" customHeight="1"/>
    <row r="342" ht="9.75" customHeight="1"/>
    <row r="343" ht="9.75" customHeight="1"/>
    <row r="344" ht="9.75" customHeight="1"/>
    <row r="345" ht="9.75" customHeight="1"/>
    <row r="346" ht="9.75" customHeight="1"/>
    <row r="347" ht="9.75" customHeight="1"/>
    <row r="348" ht="9.75" customHeight="1"/>
    <row r="349" ht="9.75" customHeight="1"/>
    <row r="350" ht="9.75" customHeight="1"/>
    <row r="351" ht="9.75" customHeight="1"/>
    <row r="352" ht="9.75" customHeight="1"/>
    <row r="353" ht="9.75" customHeight="1"/>
    <row r="354" ht="9.75" customHeight="1"/>
    <row r="355" ht="9.75" customHeight="1"/>
    <row r="356" ht="9.75" customHeight="1"/>
    <row r="357" ht="9.75" customHeight="1"/>
    <row r="358" ht="9.75" customHeight="1"/>
    <row r="359" ht="9.75" customHeight="1"/>
    <row r="360" ht="9.75" customHeight="1"/>
    <row r="361" ht="9.75" customHeight="1"/>
    <row r="362" ht="9.75" customHeight="1"/>
    <row r="363" ht="9.75" customHeight="1"/>
    <row r="364" ht="9.75" customHeight="1"/>
    <row r="365" ht="9.75" customHeight="1"/>
    <row r="366" ht="9.75" customHeight="1"/>
    <row r="367" ht="9.75" customHeight="1"/>
    <row r="368" ht="9.75" customHeight="1"/>
    <row r="369" ht="9.75" customHeight="1"/>
    <row r="370" ht="9.75" customHeight="1"/>
    <row r="371" ht="9.75" customHeight="1"/>
    <row r="372" ht="9.75" customHeight="1"/>
    <row r="373" ht="9.75" customHeight="1"/>
    <row r="374" ht="9.75" customHeight="1"/>
    <row r="375" ht="9.75" customHeight="1"/>
    <row r="376" ht="9.75" customHeight="1"/>
    <row r="377" ht="9.75" customHeight="1"/>
    <row r="378" ht="9.75" customHeight="1"/>
    <row r="379" ht="9.75" customHeight="1"/>
    <row r="380" ht="9.75" customHeight="1"/>
    <row r="381" ht="9.75" customHeight="1"/>
    <row r="382" ht="9.75" customHeight="1"/>
    <row r="383" ht="9.75" customHeight="1"/>
    <row r="384" ht="9.75" customHeight="1"/>
    <row r="385" ht="9.75" customHeight="1"/>
    <row r="386" ht="9.75" customHeight="1"/>
    <row r="387" ht="9.75" customHeight="1"/>
    <row r="388" ht="9.75" customHeight="1"/>
    <row r="389" ht="9.75" customHeight="1"/>
    <row r="390" ht="9.75" customHeight="1"/>
    <row r="391" ht="9.75" customHeight="1"/>
    <row r="392" ht="9.75" customHeight="1"/>
    <row r="393" ht="9.75" customHeight="1"/>
    <row r="394" ht="9.75" customHeight="1"/>
    <row r="395" ht="9.75" customHeight="1"/>
    <row r="396" ht="9.75" customHeight="1"/>
    <row r="397" ht="9.75" customHeight="1"/>
    <row r="398" ht="9.75" customHeight="1"/>
    <row r="399" ht="9.75" customHeight="1"/>
    <row r="400" ht="9.75" customHeight="1"/>
    <row r="401" ht="9.75" customHeight="1"/>
    <row r="402" ht="9.75" customHeight="1"/>
    <row r="403" ht="9.75" customHeight="1"/>
    <row r="404" ht="9.75" customHeight="1"/>
    <row r="405" ht="9.75" customHeight="1"/>
    <row r="406" ht="9.75" customHeight="1"/>
    <row r="407" ht="9.75" customHeight="1"/>
    <row r="408" ht="9.75" customHeight="1"/>
    <row r="409" ht="9.75" customHeight="1"/>
    <row r="410" ht="9.75" customHeight="1"/>
    <row r="411" ht="9.75" customHeight="1"/>
    <row r="412" ht="9.75" customHeight="1"/>
    <row r="413" ht="9.75" customHeight="1"/>
    <row r="414" ht="9.75" customHeight="1"/>
    <row r="415" ht="9.75" customHeight="1"/>
    <row r="416" ht="9.75" customHeight="1"/>
    <row r="417" ht="9.75" customHeight="1"/>
    <row r="418" ht="9.75" customHeight="1"/>
    <row r="419" ht="9.75" customHeight="1"/>
    <row r="420" ht="9.75" customHeight="1"/>
    <row r="421" ht="9.75" customHeight="1"/>
    <row r="422" ht="9.75" customHeight="1"/>
    <row r="423" ht="9.75" customHeight="1"/>
    <row r="424" ht="9.75" customHeight="1"/>
    <row r="425" ht="9.75" customHeight="1"/>
    <row r="426" ht="9.75" customHeight="1"/>
    <row r="427" ht="9.75" customHeight="1"/>
    <row r="428" ht="9.75" customHeight="1"/>
    <row r="429" ht="9.75" customHeight="1"/>
    <row r="430" ht="9.75" customHeight="1"/>
    <row r="431" ht="9.75" customHeight="1"/>
    <row r="432" ht="9.75" customHeight="1"/>
    <row r="433" ht="9.75" customHeight="1"/>
    <row r="434" ht="9.75" customHeight="1"/>
    <row r="435" ht="9.75" customHeight="1"/>
    <row r="436" ht="9.75" customHeight="1"/>
    <row r="437" ht="9.75" customHeight="1"/>
    <row r="438" ht="9.75" customHeight="1"/>
    <row r="439" ht="9.75" customHeight="1"/>
    <row r="440" ht="9.75" customHeight="1"/>
    <row r="441" ht="9.75" customHeight="1"/>
    <row r="442" ht="9.75" customHeight="1"/>
    <row r="443" ht="9.75" customHeight="1"/>
    <row r="444" ht="9.75" customHeight="1"/>
    <row r="445" ht="9.75" customHeight="1"/>
    <row r="446" ht="9.75" customHeight="1"/>
    <row r="447" ht="9.75" customHeight="1"/>
    <row r="448" ht="9.75" customHeight="1"/>
    <row r="449" ht="9.75" customHeight="1"/>
    <row r="450" ht="9.75" customHeight="1"/>
    <row r="451" ht="9.75" customHeight="1"/>
    <row r="452" ht="9.75" customHeight="1"/>
    <row r="453" ht="9.75" customHeight="1"/>
    <row r="454" ht="9.75" customHeight="1"/>
    <row r="455" ht="9.75" customHeight="1"/>
    <row r="456" ht="9.75" customHeight="1"/>
    <row r="457" ht="9.75" customHeight="1"/>
    <row r="458" ht="9.75" customHeight="1"/>
    <row r="459" ht="9.75" customHeight="1"/>
    <row r="460" ht="9.75" customHeight="1"/>
    <row r="461" ht="9.75" customHeight="1"/>
    <row r="462" ht="9.75" customHeight="1"/>
    <row r="463" ht="9.75" customHeight="1"/>
    <row r="464" ht="9.75" customHeight="1"/>
    <row r="465" ht="9.75" customHeight="1"/>
    <row r="466" ht="9.75" customHeight="1"/>
    <row r="467" ht="9.75" customHeight="1"/>
    <row r="468" ht="9.75" customHeight="1"/>
    <row r="469" ht="9.75" customHeight="1"/>
    <row r="470" ht="9.75" customHeight="1"/>
    <row r="471" ht="9.75" customHeight="1"/>
    <row r="472" ht="9.75" customHeight="1"/>
    <row r="473" ht="9.75" customHeight="1"/>
    <row r="474" ht="9.75" customHeight="1"/>
    <row r="475" ht="9.75" customHeight="1"/>
    <row r="476" ht="9.75" customHeight="1"/>
    <row r="477" ht="9.75" customHeight="1"/>
    <row r="478" ht="9.75" customHeight="1"/>
    <row r="479" ht="9.75" customHeight="1"/>
    <row r="480" ht="9.75" customHeight="1"/>
    <row r="481" ht="9.75" customHeight="1"/>
    <row r="482" ht="9.75" customHeight="1"/>
    <row r="483" ht="9.75" customHeight="1"/>
    <row r="484" ht="9.75" customHeight="1"/>
    <row r="485" ht="9.75" customHeight="1"/>
    <row r="486" ht="9.75" customHeight="1"/>
    <row r="487" ht="9.75" customHeight="1"/>
    <row r="488" ht="9.75" customHeight="1"/>
    <row r="489" ht="9.75" customHeight="1"/>
    <row r="490" ht="9.75" customHeight="1"/>
    <row r="491" ht="9.75" customHeight="1"/>
    <row r="492" ht="9.75" customHeight="1"/>
    <row r="493" ht="9.75" customHeight="1"/>
    <row r="494" ht="9.75" customHeight="1"/>
    <row r="495" ht="9.75" customHeight="1"/>
    <row r="496" ht="9.75" customHeight="1"/>
    <row r="497" ht="9.75" customHeight="1"/>
    <row r="498" ht="9.75" customHeight="1"/>
    <row r="499" ht="9.75" customHeight="1"/>
    <row r="500" ht="9.75" customHeight="1"/>
    <row r="501" ht="9.75" customHeight="1"/>
    <row r="502" ht="9.75" customHeight="1"/>
    <row r="503" ht="9.75" customHeight="1"/>
    <row r="504" ht="9.75" customHeight="1"/>
    <row r="505" ht="9.75" customHeight="1"/>
    <row r="506" ht="9.75" customHeight="1"/>
    <row r="507" ht="9.75" customHeight="1"/>
    <row r="508" ht="9.75" customHeight="1"/>
    <row r="509" ht="9.75" customHeight="1"/>
    <row r="510" ht="9.75" customHeight="1"/>
    <row r="511" ht="9.75" customHeight="1"/>
    <row r="512" ht="9.75" customHeight="1"/>
    <row r="513" ht="9.75" customHeight="1"/>
    <row r="514" ht="9.75" customHeight="1"/>
    <row r="515" ht="9.75" customHeight="1"/>
    <row r="516" ht="9.75" customHeight="1"/>
    <row r="517" ht="9.75" customHeight="1"/>
    <row r="518" ht="9.75" customHeight="1"/>
    <row r="519" ht="9.75" customHeight="1"/>
    <row r="520" ht="9.75" customHeight="1"/>
    <row r="521" ht="9.75" customHeight="1"/>
    <row r="522" ht="9.75" customHeight="1"/>
    <row r="523" ht="9.75" customHeight="1"/>
    <row r="524" ht="9.75" customHeight="1"/>
    <row r="525" ht="9.75" customHeight="1"/>
    <row r="526" ht="9.75" customHeight="1"/>
    <row r="527" ht="9.75" customHeight="1"/>
    <row r="528" ht="9.75" customHeight="1"/>
    <row r="529" ht="9.75" customHeight="1"/>
    <row r="530" ht="9.75" customHeight="1"/>
    <row r="531" ht="9.75" customHeight="1"/>
    <row r="532" ht="9.75" customHeight="1"/>
    <row r="533" ht="9.75" customHeight="1"/>
    <row r="534" ht="9.75" customHeight="1"/>
    <row r="535" ht="9.75" customHeight="1"/>
    <row r="536" ht="9.75" customHeight="1"/>
    <row r="537" ht="9.75" customHeight="1"/>
    <row r="538" ht="9.75" customHeight="1"/>
    <row r="539" ht="9.75" customHeight="1"/>
    <row r="540" ht="9.75" customHeight="1"/>
    <row r="541" ht="9.75" customHeight="1"/>
    <row r="542" ht="9.75" customHeight="1"/>
    <row r="543" ht="9.75" customHeight="1"/>
    <row r="544" ht="9.75" customHeight="1"/>
    <row r="545" ht="9.75" customHeight="1"/>
    <row r="546" ht="9.75" customHeight="1"/>
    <row r="547" ht="9.75" customHeight="1"/>
    <row r="548" ht="9.75" customHeight="1"/>
    <row r="549" ht="9.75" customHeight="1"/>
    <row r="550" ht="9.75" customHeight="1"/>
    <row r="551" ht="9.75" customHeight="1"/>
    <row r="552" ht="9.75" customHeight="1"/>
    <row r="553" ht="9.75" customHeight="1"/>
    <row r="554" ht="9.75" customHeight="1"/>
    <row r="555" ht="9.75" customHeight="1"/>
    <row r="556" ht="9.75" customHeight="1"/>
    <row r="557" ht="9.75" customHeight="1"/>
    <row r="558" ht="9.75" customHeight="1"/>
    <row r="559" ht="9.75" customHeight="1"/>
    <row r="560" ht="9.75" customHeight="1"/>
    <row r="561" ht="9.75" customHeight="1"/>
    <row r="562" ht="9.75" customHeight="1"/>
    <row r="563" ht="9.75" customHeight="1"/>
    <row r="564" ht="9.75" customHeight="1"/>
    <row r="565" ht="9.75" customHeight="1"/>
    <row r="566" ht="9.75" customHeight="1"/>
    <row r="567" ht="9.75" customHeight="1"/>
    <row r="568" ht="9.75" customHeight="1"/>
    <row r="569" ht="9.75" customHeight="1"/>
    <row r="570" ht="9.75" customHeight="1"/>
    <row r="571" ht="9.75" customHeight="1"/>
    <row r="572" ht="9.75" customHeight="1"/>
    <row r="573" ht="9.75" customHeight="1"/>
    <row r="574" ht="9.75" customHeight="1"/>
    <row r="575" ht="9.75" customHeight="1"/>
    <row r="576" ht="9.75" customHeight="1"/>
    <row r="577" ht="9.75" customHeight="1"/>
    <row r="578" ht="9.75" customHeight="1"/>
    <row r="579" ht="9.75" customHeight="1"/>
    <row r="580" ht="9.75" customHeight="1"/>
    <row r="581" ht="9.75" customHeight="1"/>
    <row r="582" ht="9.75" customHeight="1"/>
    <row r="583" ht="9.75" customHeight="1"/>
    <row r="584" ht="9.75" customHeight="1"/>
    <row r="585" ht="9.75" customHeight="1"/>
    <row r="586" ht="9.75" customHeight="1"/>
    <row r="587" ht="9.75" customHeight="1"/>
    <row r="588" ht="9.75" customHeight="1"/>
    <row r="589" ht="9.75" customHeight="1"/>
    <row r="590" ht="9.75" customHeight="1"/>
    <row r="591" ht="9.75" customHeight="1"/>
    <row r="592" ht="9.75" customHeight="1"/>
    <row r="593" ht="9.75" customHeight="1"/>
    <row r="594" ht="9.75" customHeight="1"/>
    <row r="595" ht="9.75" customHeight="1"/>
    <row r="596" ht="9.75" customHeight="1"/>
    <row r="597" ht="9.75" customHeight="1"/>
    <row r="598" ht="9.75" customHeight="1"/>
    <row r="599" ht="9.75" customHeight="1"/>
    <row r="600" ht="9.75" customHeight="1"/>
    <row r="601" ht="9.75" customHeight="1"/>
    <row r="602" ht="9.75" customHeight="1"/>
    <row r="603" ht="9.75" customHeight="1"/>
    <row r="604" ht="9.75" customHeight="1"/>
    <row r="605" ht="9.75" customHeight="1"/>
    <row r="606" ht="9.75" customHeight="1"/>
    <row r="607" ht="9.75" customHeight="1"/>
    <row r="608" ht="9.75" customHeight="1"/>
    <row r="609" ht="9.75" customHeight="1"/>
    <row r="610" ht="9.75" customHeight="1"/>
    <row r="611" ht="9.75" customHeight="1"/>
    <row r="612" ht="9.75" customHeight="1"/>
    <row r="613" ht="9.75" customHeight="1"/>
    <row r="614" ht="9.75" customHeight="1"/>
    <row r="615" ht="9.75" customHeight="1"/>
    <row r="616" ht="9.75" customHeight="1"/>
    <row r="617" ht="9.75" customHeight="1"/>
    <row r="618" ht="9.75" customHeight="1"/>
    <row r="619" ht="9.75" customHeight="1"/>
    <row r="620" ht="9.75" customHeight="1"/>
    <row r="621" ht="9.75" customHeight="1"/>
    <row r="622" ht="9.75" customHeight="1"/>
    <row r="623" ht="9.75" customHeight="1"/>
    <row r="624" ht="9.75" customHeight="1"/>
    <row r="625" ht="9.75" customHeight="1"/>
    <row r="626" ht="9.75" customHeight="1"/>
    <row r="627" ht="9.75" customHeight="1"/>
    <row r="628" ht="9.75" customHeight="1"/>
    <row r="629" ht="9.75" customHeight="1"/>
    <row r="630" ht="9.75" customHeight="1"/>
    <row r="631" ht="9.75" customHeight="1"/>
    <row r="632" ht="9.75" customHeight="1"/>
    <row r="633" ht="9.75" customHeight="1"/>
    <row r="634" ht="9.75" customHeight="1"/>
    <row r="635" ht="9.75" customHeight="1"/>
    <row r="636" ht="9.75" customHeight="1"/>
    <row r="637" ht="9.75" customHeight="1"/>
    <row r="638" ht="9.75" customHeight="1"/>
    <row r="639" ht="9.75" customHeight="1"/>
    <row r="640" ht="9.75" customHeight="1"/>
    <row r="641" ht="9.75" customHeight="1"/>
    <row r="642" ht="9.75" customHeight="1"/>
    <row r="643" ht="9.75" customHeight="1"/>
    <row r="644" ht="9.75" customHeight="1"/>
    <row r="645" ht="9.75" customHeight="1"/>
    <row r="646" ht="9.75" customHeight="1"/>
    <row r="647" ht="9.75" customHeight="1"/>
    <row r="648" ht="9.75" customHeight="1"/>
    <row r="649" ht="9.75" customHeight="1"/>
    <row r="650" ht="9.75" customHeight="1"/>
    <row r="651" ht="9.75" customHeight="1"/>
    <row r="652" ht="9.75" customHeight="1"/>
    <row r="653" ht="9.75" customHeight="1"/>
    <row r="654" ht="9.75" customHeight="1"/>
    <row r="655" ht="9.75" customHeight="1"/>
    <row r="656" ht="9.75" customHeight="1"/>
    <row r="657" ht="9.75" customHeight="1"/>
    <row r="658" ht="9.75" customHeight="1"/>
    <row r="659" ht="9.75" customHeight="1"/>
    <row r="660" ht="9.75" customHeight="1"/>
    <row r="661" ht="9.75" customHeight="1"/>
    <row r="662" ht="9.75" customHeight="1"/>
    <row r="663" ht="9.75" customHeight="1"/>
    <row r="664" ht="9.75" customHeight="1"/>
    <row r="665" ht="9.75" customHeight="1"/>
    <row r="666" ht="9.75" customHeight="1"/>
    <row r="667" ht="9.75" customHeight="1"/>
    <row r="668" ht="9.75" customHeight="1"/>
    <row r="669" ht="9.75" customHeight="1"/>
    <row r="670" ht="9.75" customHeight="1"/>
    <row r="671" ht="9.75" customHeight="1"/>
    <row r="672" ht="9.75" customHeight="1"/>
    <row r="673" ht="9.75" customHeight="1"/>
    <row r="674" ht="9.75" customHeight="1"/>
    <row r="675" ht="9.75" customHeight="1"/>
    <row r="676" ht="9.75" customHeight="1"/>
    <row r="677" ht="9.75" customHeight="1"/>
    <row r="678" ht="9.75" customHeight="1"/>
    <row r="679" ht="9.75" customHeight="1"/>
    <row r="680" ht="9.75" customHeight="1"/>
    <row r="681" ht="9.75" customHeight="1"/>
    <row r="682" ht="9.75" customHeight="1"/>
    <row r="683" ht="9.75" customHeight="1"/>
    <row r="684" ht="9.75" customHeight="1"/>
    <row r="685" ht="9.75" customHeight="1"/>
    <row r="686" ht="9.75" customHeight="1"/>
    <row r="687" ht="9.75" customHeight="1"/>
    <row r="688" ht="9.75" customHeight="1"/>
    <row r="689" ht="9.75" customHeight="1"/>
    <row r="690" ht="9.75" customHeight="1"/>
    <row r="691" ht="9.75" customHeight="1"/>
    <row r="692" ht="9.75" customHeight="1"/>
    <row r="693" ht="9.75" customHeight="1"/>
    <row r="694" ht="9.75" customHeight="1"/>
    <row r="695" ht="9.75" customHeight="1"/>
    <row r="696" ht="9.75" customHeight="1"/>
    <row r="697" ht="9.75" customHeight="1"/>
    <row r="698" ht="9.75" customHeight="1"/>
    <row r="699" ht="9.75" customHeight="1"/>
    <row r="700" ht="9.75" customHeight="1"/>
    <row r="701" ht="9.75" customHeight="1"/>
    <row r="702" ht="9.75" customHeight="1"/>
    <row r="703" ht="9.75" customHeight="1"/>
    <row r="704" ht="9.75" customHeight="1"/>
    <row r="705" ht="9.75" customHeight="1"/>
    <row r="706" ht="9.75" customHeight="1"/>
    <row r="707" ht="9.75" customHeight="1"/>
    <row r="708" ht="9.75" customHeight="1"/>
    <row r="709" ht="9.75" customHeight="1"/>
    <row r="710" ht="9.75" customHeight="1"/>
    <row r="711" ht="9.75" customHeight="1"/>
    <row r="712" ht="9.75" customHeight="1"/>
    <row r="713" ht="9.75" customHeight="1"/>
    <row r="714" ht="9.75" customHeight="1"/>
    <row r="715" ht="9.75" customHeight="1"/>
    <row r="716" ht="9.75" customHeight="1"/>
    <row r="717" ht="9.75" customHeight="1"/>
    <row r="718" ht="9.75" customHeight="1"/>
    <row r="719" ht="9.75" customHeight="1"/>
    <row r="720" ht="9.75" customHeight="1"/>
    <row r="721" ht="9.75" customHeight="1"/>
    <row r="722" ht="9.75" customHeight="1"/>
    <row r="723" ht="9.75" customHeight="1"/>
    <row r="724" ht="9.75" customHeight="1"/>
    <row r="725" ht="9.75" customHeight="1"/>
    <row r="726" ht="9.75" customHeight="1"/>
    <row r="727" ht="9.75" customHeight="1"/>
    <row r="728" ht="9.75" customHeight="1"/>
    <row r="729" ht="9.75" customHeight="1"/>
    <row r="730" ht="9.75" customHeight="1"/>
    <row r="731" ht="9.75" customHeight="1"/>
    <row r="732" ht="9.75" customHeight="1"/>
    <row r="733" ht="9.75" customHeight="1"/>
    <row r="734" ht="9.75" customHeight="1"/>
    <row r="735" ht="9.75" customHeight="1"/>
    <row r="736" ht="9.75" customHeight="1"/>
    <row r="737" ht="9.75" customHeight="1"/>
    <row r="738" ht="9.75" customHeight="1"/>
    <row r="739" ht="9.75" customHeight="1"/>
    <row r="740" ht="9.75" customHeight="1"/>
    <row r="741" ht="9.75" customHeight="1"/>
    <row r="742" ht="9.75" customHeight="1"/>
    <row r="743" ht="9.75" customHeight="1"/>
    <row r="744" ht="9.75" customHeight="1"/>
    <row r="745" ht="9.75" customHeight="1"/>
    <row r="746" ht="9.75" customHeight="1"/>
    <row r="747" ht="9.75" customHeight="1"/>
    <row r="748" ht="9.75" customHeight="1"/>
    <row r="749" ht="9.75" customHeight="1"/>
    <row r="750" ht="9.75" customHeight="1"/>
    <row r="751" ht="9.75" customHeight="1"/>
    <row r="752" ht="9.75" customHeight="1"/>
    <row r="753" ht="9.75" customHeight="1"/>
    <row r="754" ht="9.75" customHeight="1"/>
    <row r="755" ht="9.75" customHeight="1"/>
    <row r="756" ht="9.75" customHeight="1"/>
    <row r="757" ht="9.75" customHeight="1"/>
    <row r="758" ht="9.75" customHeight="1"/>
    <row r="759" ht="9.75" customHeight="1"/>
    <row r="760" ht="9.75" customHeight="1"/>
    <row r="761" ht="9.75" customHeight="1"/>
    <row r="762" ht="9.75" customHeight="1"/>
    <row r="763" ht="9.75" customHeight="1"/>
    <row r="764" ht="9.75" customHeight="1"/>
    <row r="765" ht="9.75" customHeight="1"/>
    <row r="766" ht="9.75" customHeight="1"/>
    <row r="767" ht="9.75" customHeight="1"/>
    <row r="768" ht="9.75" customHeight="1"/>
    <row r="769" ht="9.75" customHeight="1"/>
    <row r="770" ht="9.75" customHeight="1"/>
    <row r="771" ht="9.75" customHeight="1"/>
    <row r="772" ht="9.75" customHeight="1"/>
    <row r="773" ht="9.75" customHeight="1"/>
    <row r="774" ht="9.75" customHeight="1"/>
    <row r="775" ht="9.75" customHeight="1"/>
    <row r="776" ht="9.75" customHeight="1"/>
    <row r="777" ht="9.75" customHeight="1"/>
    <row r="778" ht="9.75" customHeight="1"/>
    <row r="779" ht="9.75" customHeight="1"/>
    <row r="780" ht="9.75" customHeight="1"/>
    <row r="781" ht="9.75" customHeight="1"/>
    <row r="782" ht="9.75" customHeight="1"/>
    <row r="783" ht="9.75" customHeight="1"/>
    <row r="784" ht="9.75" customHeight="1"/>
    <row r="785" ht="9.75" customHeight="1"/>
    <row r="786" ht="9.75" customHeight="1"/>
    <row r="787" ht="9.75" customHeight="1"/>
    <row r="788" ht="9.75" customHeight="1"/>
    <row r="789" ht="9.75" customHeight="1"/>
    <row r="790" ht="9.75" customHeight="1"/>
    <row r="791" ht="9.75" customHeight="1"/>
    <row r="792" ht="9.75" customHeight="1"/>
    <row r="793" ht="9.75" customHeight="1"/>
    <row r="794" ht="9.75" customHeight="1"/>
    <row r="795" ht="9.75" customHeight="1"/>
    <row r="796" ht="9.75" customHeight="1"/>
    <row r="797" ht="9.75" customHeight="1"/>
    <row r="798" ht="9.75" customHeight="1"/>
    <row r="799" ht="9.75" customHeight="1"/>
    <row r="800" ht="9.75" customHeight="1"/>
    <row r="801" ht="9.75" customHeight="1"/>
    <row r="802" ht="9.75" customHeight="1"/>
    <row r="803" ht="9.75" customHeight="1"/>
    <row r="804" ht="9.75" customHeight="1"/>
    <row r="805" ht="9.75" customHeight="1"/>
    <row r="806" ht="9.75" customHeight="1"/>
    <row r="807" ht="9.75" customHeight="1"/>
    <row r="808" ht="9.75" customHeight="1"/>
    <row r="809" ht="9.75" customHeight="1"/>
    <row r="810" ht="9.75" customHeight="1"/>
    <row r="811" ht="9.75" customHeight="1"/>
    <row r="812" ht="9.75" customHeight="1"/>
    <row r="813" ht="9.75" customHeight="1"/>
    <row r="814" ht="9.75" customHeight="1"/>
    <row r="815" ht="9.75" customHeight="1"/>
    <row r="816" ht="9.75" customHeight="1"/>
    <row r="817" ht="9.75" customHeight="1"/>
    <row r="818" ht="9.75" customHeight="1"/>
    <row r="819" ht="9.75" customHeight="1"/>
    <row r="820" ht="9.75" customHeight="1"/>
    <row r="821" ht="9.75" customHeight="1"/>
    <row r="822" ht="9.75" customHeight="1"/>
    <row r="823" ht="9.75" customHeight="1"/>
    <row r="824" ht="9.75" customHeight="1"/>
    <row r="825" ht="9.75" customHeight="1"/>
    <row r="826" ht="9.75" customHeight="1"/>
    <row r="827" ht="9.75" customHeight="1"/>
    <row r="828" ht="9.75" customHeight="1"/>
    <row r="829" ht="9.75" customHeight="1"/>
    <row r="830" ht="9.75" customHeight="1"/>
    <row r="831" ht="9.75" customHeight="1"/>
    <row r="832" ht="9.75" customHeight="1"/>
    <row r="833" ht="9.75" customHeight="1"/>
    <row r="834" ht="9.75" customHeight="1"/>
    <row r="835" ht="9.75" customHeight="1"/>
    <row r="836" ht="9.75" customHeight="1"/>
    <row r="837" ht="9.75" customHeight="1"/>
    <row r="838" ht="9.75" customHeight="1"/>
    <row r="839" ht="9.75" customHeight="1"/>
    <row r="840" ht="9.75" customHeight="1"/>
    <row r="841" ht="9.75" customHeight="1"/>
    <row r="842" ht="9.75" customHeight="1"/>
    <row r="843" ht="9.75" customHeight="1"/>
    <row r="844" ht="9.75" customHeight="1"/>
    <row r="845" ht="9.75" customHeight="1"/>
    <row r="846" ht="9.75" customHeight="1"/>
    <row r="847" ht="9.75" customHeight="1"/>
    <row r="848" ht="9.75" customHeight="1"/>
    <row r="849" ht="9.75" customHeight="1"/>
    <row r="850" ht="9.75" customHeight="1"/>
    <row r="851" ht="9.75" customHeight="1"/>
    <row r="852" ht="9.75" customHeight="1"/>
    <row r="853" ht="9.75" customHeight="1"/>
    <row r="854" ht="9.75" customHeight="1"/>
    <row r="855" ht="9.75" customHeight="1"/>
    <row r="856" ht="9.75" customHeight="1"/>
    <row r="857" ht="9.75" customHeight="1"/>
    <row r="858" ht="9.75" customHeight="1"/>
    <row r="859" ht="9.75" customHeight="1"/>
    <row r="860" ht="9.75" customHeight="1"/>
    <row r="861" ht="9.75" customHeight="1"/>
    <row r="862" ht="9.75" customHeight="1"/>
    <row r="863" ht="9.75" customHeight="1"/>
    <row r="864" ht="9.75" customHeight="1"/>
    <row r="865" ht="9.75" customHeight="1"/>
    <row r="866" ht="9.75" customHeight="1"/>
    <row r="867" ht="9.75" customHeight="1"/>
    <row r="868" ht="9.75" customHeight="1"/>
    <row r="869" ht="9.75" customHeight="1"/>
    <row r="870" ht="9.75" customHeight="1"/>
    <row r="871" ht="9.75" customHeight="1"/>
    <row r="872" ht="9.75" customHeight="1"/>
    <row r="873" ht="9.75" customHeight="1"/>
    <row r="874" ht="9.75" customHeight="1"/>
    <row r="875" ht="9.75" customHeight="1"/>
    <row r="876" ht="9.75" customHeight="1"/>
    <row r="877" ht="9.75" customHeight="1"/>
    <row r="878" ht="9.75" customHeight="1"/>
    <row r="879" ht="9.75" customHeight="1"/>
    <row r="880" ht="9.75" customHeight="1"/>
    <row r="881" ht="9.75" customHeight="1"/>
    <row r="882" ht="9.75" customHeight="1"/>
    <row r="883" ht="9.75" customHeight="1"/>
    <row r="884" ht="9.75" customHeight="1"/>
    <row r="885" ht="9.75" customHeight="1"/>
    <row r="886" ht="9.75" customHeight="1"/>
    <row r="887" ht="9.75" customHeight="1"/>
    <row r="888" ht="9.75" customHeight="1"/>
    <row r="889" ht="9.75" customHeight="1"/>
    <row r="890" ht="9.75" customHeight="1"/>
    <row r="891" ht="9.75" customHeight="1"/>
    <row r="892" ht="9.75" customHeight="1"/>
    <row r="893" ht="9.75" customHeight="1"/>
    <row r="894" ht="9.75" customHeight="1"/>
    <row r="895" ht="9.75" customHeight="1"/>
    <row r="896" ht="9.75" customHeight="1"/>
    <row r="897" ht="9.75" customHeight="1"/>
    <row r="898" ht="9.75" customHeight="1"/>
    <row r="899" ht="9.75" customHeight="1"/>
    <row r="900" ht="9.75" customHeight="1"/>
    <row r="901" ht="9.75" customHeight="1"/>
    <row r="902" ht="9.75" customHeight="1"/>
    <row r="903" ht="9.75" customHeight="1"/>
    <row r="904" ht="9.75" customHeight="1"/>
    <row r="905" ht="9.75" customHeight="1"/>
    <row r="906" ht="9.75" customHeight="1"/>
    <row r="907" ht="9.75" customHeight="1"/>
    <row r="908" ht="9.75" customHeight="1"/>
    <row r="909" ht="9.75" customHeight="1"/>
    <row r="910" ht="9.75" customHeight="1"/>
    <row r="911" ht="9.75" customHeight="1"/>
    <row r="912" ht="9.75" customHeight="1"/>
    <row r="913" ht="9.75" customHeight="1"/>
    <row r="914" ht="9.75" customHeight="1"/>
    <row r="915" ht="9.75" customHeight="1"/>
    <row r="916" ht="9.75" customHeight="1"/>
    <row r="917" ht="9.75" customHeight="1"/>
    <row r="918" ht="9.75" customHeight="1"/>
    <row r="919" ht="9.75" customHeight="1"/>
    <row r="920" ht="9.75" customHeight="1"/>
    <row r="921" ht="9.75" customHeight="1"/>
    <row r="922" ht="9.75" customHeight="1"/>
    <row r="923" ht="9.75" customHeight="1"/>
    <row r="924" ht="9.75" customHeight="1"/>
    <row r="925" ht="9.75" customHeight="1"/>
    <row r="926" ht="9.75" customHeight="1"/>
    <row r="927" ht="9.75" customHeight="1"/>
    <row r="928" ht="9.75" customHeight="1"/>
    <row r="929" ht="9.75" customHeight="1"/>
    <row r="930" ht="9.75" customHeight="1"/>
    <row r="931" ht="9.75" customHeight="1"/>
    <row r="932" ht="9.75" customHeight="1"/>
    <row r="933" ht="9.75" customHeight="1"/>
    <row r="934" ht="9.75" customHeight="1"/>
    <row r="935" ht="9.75" customHeight="1"/>
    <row r="936" ht="9.75" customHeight="1"/>
    <row r="937" ht="9.75" customHeight="1"/>
    <row r="938" ht="9.75" customHeight="1"/>
    <row r="939" ht="9.75" customHeight="1"/>
    <row r="940" ht="9.75" customHeight="1"/>
    <row r="941" ht="9.75" customHeight="1"/>
    <row r="942" ht="9.75" customHeight="1"/>
    <row r="943" ht="9.75" customHeight="1"/>
    <row r="944" ht="9.75" customHeight="1"/>
    <row r="945" ht="9.75" customHeight="1"/>
    <row r="946" ht="9.75" customHeight="1"/>
    <row r="947" ht="9.75" customHeight="1"/>
    <row r="948" ht="9.75" customHeight="1"/>
    <row r="949" ht="9.75" customHeight="1"/>
    <row r="950" ht="9.75" customHeight="1"/>
    <row r="951" ht="9.75" customHeight="1"/>
    <row r="952" ht="9.75" customHeight="1"/>
    <row r="953" ht="9.75" customHeight="1"/>
    <row r="954" ht="9.75" customHeight="1"/>
    <row r="955" ht="9.75" customHeight="1"/>
    <row r="956" ht="9.75" customHeight="1"/>
    <row r="957" ht="9.75" customHeight="1"/>
    <row r="958" ht="9.75" customHeight="1"/>
    <row r="959" ht="9.75" customHeight="1"/>
    <row r="960" ht="9.75" customHeight="1"/>
    <row r="961" ht="9.75" customHeight="1"/>
    <row r="962" ht="9.75" customHeight="1"/>
    <row r="963" ht="9.75" customHeight="1"/>
    <row r="964" ht="9.75" customHeight="1"/>
    <row r="965" ht="9.75" customHeight="1"/>
    <row r="966" ht="9.75" customHeight="1"/>
    <row r="967" ht="9.75" customHeight="1"/>
    <row r="968" ht="9.75" customHeight="1"/>
    <row r="969" ht="9.75" customHeight="1"/>
    <row r="970" ht="9.75" customHeight="1"/>
    <row r="971" ht="9.75" customHeight="1"/>
    <row r="972" ht="9.75" customHeight="1"/>
    <row r="973" ht="9.75" customHeight="1"/>
    <row r="974" ht="9.75" customHeight="1"/>
    <row r="975" ht="9.75" customHeight="1"/>
    <row r="976" ht="9.75" customHeight="1"/>
    <row r="977" ht="9.75" customHeight="1"/>
    <row r="978" ht="9.75" customHeight="1"/>
    <row r="979" ht="9.75" customHeight="1"/>
    <row r="980" ht="9.75" customHeight="1"/>
    <row r="981" ht="9.75" customHeight="1"/>
    <row r="982" ht="9.75" customHeight="1"/>
    <row r="983" ht="9.75" customHeight="1"/>
    <row r="984" ht="9.75" customHeight="1"/>
    <row r="985" ht="9.75" customHeight="1"/>
    <row r="986" ht="9.75" customHeight="1"/>
    <row r="987" ht="9.75" customHeight="1"/>
    <row r="988" ht="9.75" customHeight="1"/>
    <row r="989" ht="9.75" customHeight="1"/>
    <row r="990" ht="9.75" customHeight="1"/>
    <row r="991" ht="9.75" customHeight="1"/>
    <row r="992" ht="9.75" customHeight="1"/>
    <row r="993" ht="9.75" customHeight="1"/>
    <row r="994" ht="9.75" customHeight="1"/>
    <row r="995" ht="9.75" customHeight="1"/>
    <row r="996" ht="9.75" customHeight="1"/>
    <row r="997" ht="9.75" customHeight="1"/>
    <row r="998" ht="9.75" customHeight="1"/>
    <row r="999" ht="9.75" customHeight="1"/>
    <row r="1000" ht="9.75" customHeight="1"/>
  </sheetData>
  <mergeCells count="10">
    <mergeCell ref="A83:M83"/>
    <mergeCell ref="L5:L7"/>
    <mergeCell ref="M5:M7"/>
    <mergeCell ref="A1:M4"/>
    <mergeCell ref="A5:A7"/>
    <mergeCell ref="B5:B7"/>
    <mergeCell ref="C5:E5"/>
    <mergeCell ref="F5:H5"/>
    <mergeCell ref="I5:J6"/>
    <mergeCell ref="K5:K7"/>
  </mergeCells>
  <conditionalFormatting sqref="B8:B82">
    <cfRule type="expression" dxfId="14" priority="1">
      <formula>AND(#REF!="Total",#REF!="Total")</formula>
    </cfRule>
  </conditionalFormatting>
  <printOptions horizontalCentered="1" verticalCentered="1" gridLines="1"/>
  <pageMargins left="0.25" right="0.25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998"/>
  <sheetViews>
    <sheetView showGridLines="0" workbookViewId="0">
      <pane xSplit="2" topLeftCell="C1" activePane="topRight" state="frozen"/>
      <selection pane="topRight" activeCell="D2" sqref="D2:G3"/>
    </sheetView>
  </sheetViews>
  <sheetFormatPr defaultColWidth="16.83203125" defaultRowHeight="15" customHeight="1"/>
  <cols>
    <col min="1" max="1" width="9" customWidth="1"/>
    <col min="2" max="2" width="24.1640625" customWidth="1"/>
    <col min="3" max="3" width="14.1640625" customWidth="1"/>
    <col min="4" max="5" width="8" customWidth="1"/>
    <col min="6" max="6" width="7" customWidth="1"/>
    <col min="7" max="11" width="9" customWidth="1"/>
    <col min="12" max="12" width="8.5" customWidth="1"/>
    <col min="13" max="13" width="11.33203125" customWidth="1"/>
    <col min="14" max="14" width="9" customWidth="1"/>
    <col min="15" max="15" width="11.33203125" customWidth="1"/>
    <col min="16" max="16" width="9.6640625" customWidth="1"/>
    <col min="17" max="17" width="11.33203125" customWidth="1"/>
    <col min="18" max="18" width="9.1640625" customWidth="1"/>
    <col min="19" max="19" width="11.33203125" customWidth="1"/>
    <col min="20" max="20" width="14.5" customWidth="1"/>
    <col min="21" max="21" width="16.1640625" customWidth="1"/>
    <col min="22" max="22" width="14.5" customWidth="1"/>
    <col min="23" max="23" width="13.83203125" customWidth="1"/>
    <col min="24" max="24" width="14.33203125" customWidth="1"/>
    <col min="25" max="25" width="16.1640625" customWidth="1"/>
    <col min="26" max="26" width="16.6640625" customWidth="1"/>
    <col min="27" max="27" width="15.5" customWidth="1"/>
    <col min="28" max="28" width="14.1640625" customWidth="1"/>
    <col min="29" max="29" width="13.83203125" customWidth="1"/>
    <col min="30" max="30" width="10.5" customWidth="1"/>
    <col min="31" max="31" width="12.5" customWidth="1"/>
    <col min="32" max="32" width="13" customWidth="1"/>
    <col min="33" max="33" width="11.6640625" customWidth="1"/>
    <col min="34" max="34" width="12.33203125" customWidth="1"/>
    <col min="35" max="35" width="11.5" customWidth="1"/>
    <col min="36" max="36" width="13.33203125" customWidth="1"/>
    <col min="37" max="37" width="12.6640625" customWidth="1"/>
    <col min="38" max="38" width="12.5" customWidth="1"/>
    <col min="39" max="39" width="11.33203125" customWidth="1"/>
    <col min="40" max="40" width="13.6640625" customWidth="1"/>
    <col min="41" max="41" width="10.5" customWidth="1"/>
    <col min="42" max="42" width="12.5" customWidth="1"/>
    <col min="43" max="43" width="13.1640625" customWidth="1"/>
    <col min="44" max="44" width="10" customWidth="1"/>
    <col min="45" max="45" width="13.5" customWidth="1"/>
    <col min="46" max="46" width="11.5" customWidth="1"/>
    <col min="47" max="47" width="9" customWidth="1"/>
    <col min="48" max="48" width="11" customWidth="1"/>
    <col min="49" max="49" width="8.83203125" customWidth="1"/>
    <col min="50" max="50" width="10.6640625" customWidth="1"/>
    <col min="51" max="51" width="10.33203125" customWidth="1"/>
    <col min="52" max="52" width="12.5" customWidth="1"/>
    <col min="53" max="53" width="13" customWidth="1"/>
    <col min="54" max="54" width="11" customWidth="1"/>
    <col min="55" max="55" width="12.5" customWidth="1"/>
    <col min="56" max="56" width="12.83203125" customWidth="1"/>
    <col min="57" max="57" width="14" customWidth="1"/>
    <col min="58" max="58" width="14.83203125" customWidth="1"/>
    <col min="59" max="60" width="13.6640625" customWidth="1"/>
    <col min="61" max="61" width="23.5" customWidth="1"/>
  </cols>
  <sheetData>
    <row r="1" spans="1:61" ht="22.5">
      <c r="A1" s="164" t="s">
        <v>1</v>
      </c>
      <c r="B1" s="168" t="s">
        <v>96</v>
      </c>
      <c r="C1" s="165" t="s">
        <v>97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40"/>
      <c r="T1" s="166" t="s">
        <v>98</v>
      </c>
      <c r="U1" s="139"/>
      <c r="V1" s="139"/>
      <c r="W1" s="139"/>
      <c r="X1" s="139"/>
      <c r="Y1" s="139"/>
      <c r="Z1" s="139"/>
      <c r="AA1" s="139"/>
      <c r="AB1" s="139"/>
      <c r="AC1" s="140"/>
      <c r="AD1" s="167" t="s">
        <v>99</v>
      </c>
      <c r="AE1" s="139"/>
      <c r="AF1" s="139"/>
      <c r="AG1" s="139"/>
      <c r="AH1" s="139"/>
      <c r="AI1" s="139"/>
      <c r="AJ1" s="139"/>
      <c r="AK1" s="139"/>
      <c r="AL1" s="140"/>
      <c r="AM1" s="167" t="s">
        <v>100</v>
      </c>
      <c r="AN1" s="139"/>
      <c r="AO1" s="139"/>
      <c r="AP1" s="139"/>
      <c r="AQ1" s="139"/>
      <c r="AR1" s="139"/>
      <c r="AS1" s="139"/>
      <c r="AT1" s="139"/>
      <c r="AU1" s="140"/>
      <c r="AV1" s="8" t="s">
        <v>101</v>
      </c>
      <c r="AW1" s="156" t="s">
        <v>102</v>
      </c>
      <c r="AX1" s="139"/>
      <c r="AY1" s="139"/>
      <c r="AZ1" s="139"/>
      <c r="BA1" s="139"/>
      <c r="BB1" s="139"/>
      <c r="BC1" s="139"/>
      <c r="BD1" s="140"/>
      <c r="BE1" s="162" t="s">
        <v>103</v>
      </c>
      <c r="BF1" s="175" t="s">
        <v>104</v>
      </c>
      <c r="BG1" s="176" t="s">
        <v>105</v>
      </c>
      <c r="BH1" s="168" t="s">
        <v>106</v>
      </c>
      <c r="BI1" s="168" t="s">
        <v>107</v>
      </c>
    </row>
    <row r="2" spans="1:61" ht="11.25">
      <c r="A2" s="149"/>
      <c r="B2" s="142"/>
      <c r="C2" s="162" t="s">
        <v>108</v>
      </c>
      <c r="D2" s="171" t="s">
        <v>109</v>
      </c>
      <c r="E2" s="145"/>
      <c r="F2" s="145"/>
      <c r="G2" s="146"/>
      <c r="H2" s="171" t="s">
        <v>110</v>
      </c>
      <c r="I2" s="145"/>
      <c r="J2" s="145"/>
      <c r="K2" s="146"/>
      <c r="L2" s="165" t="s">
        <v>111</v>
      </c>
      <c r="M2" s="139"/>
      <c r="N2" s="139"/>
      <c r="O2" s="139"/>
      <c r="P2" s="139"/>
      <c r="Q2" s="139"/>
      <c r="R2" s="139"/>
      <c r="S2" s="140"/>
      <c r="T2" s="173" t="s">
        <v>112</v>
      </c>
      <c r="U2" s="173" t="s">
        <v>113</v>
      </c>
      <c r="V2" s="172" t="s">
        <v>114</v>
      </c>
      <c r="W2" s="145"/>
      <c r="X2" s="146"/>
      <c r="Y2" s="173" t="s">
        <v>112</v>
      </c>
      <c r="Z2" s="173" t="s">
        <v>113</v>
      </c>
      <c r="AA2" s="172" t="s">
        <v>115</v>
      </c>
      <c r="AB2" s="145"/>
      <c r="AC2" s="146"/>
      <c r="AD2" s="159">
        <v>2023</v>
      </c>
      <c r="AE2" s="145"/>
      <c r="AF2" s="146"/>
      <c r="AG2" s="159">
        <v>2024</v>
      </c>
      <c r="AH2" s="145"/>
      <c r="AI2" s="146"/>
      <c r="AJ2" s="160" t="s">
        <v>116</v>
      </c>
      <c r="AK2" s="170" t="s">
        <v>117</v>
      </c>
      <c r="AL2" s="158" t="s">
        <v>118</v>
      </c>
      <c r="AM2" s="159">
        <v>2023</v>
      </c>
      <c r="AN2" s="145"/>
      <c r="AO2" s="146"/>
      <c r="AP2" s="159">
        <v>2024</v>
      </c>
      <c r="AQ2" s="145"/>
      <c r="AR2" s="146"/>
      <c r="AS2" s="160" t="s">
        <v>119</v>
      </c>
      <c r="AT2" s="160" t="s">
        <v>120</v>
      </c>
      <c r="AU2" s="161" t="s">
        <v>121</v>
      </c>
      <c r="AV2" s="162" t="s">
        <v>122</v>
      </c>
      <c r="AW2" s="163">
        <v>2023</v>
      </c>
      <c r="AX2" s="145"/>
      <c r="AY2" s="146"/>
      <c r="AZ2" s="163">
        <v>2024</v>
      </c>
      <c r="BA2" s="145"/>
      <c r="BB2" s="146"/>
      <c r="BC2" s="157" t="s">
        <v>123</v>
      </c>
      <c r="BD2" s="157" t="s">
        <v>124</v>
      </c>
      <c r="BE2" s="142"/>
      <c r="BF2" s="142"/>
      <c r="BG2" s="142"/>
      <c r="BH2" s="142"/>
      <c r="BI2" s="142"/>
    </row>
    <row r="3" spans="1:61" ht="11.25">
      <c r="A3" s="149"/>
      <c r="B3" s="142"/>
      <c r="C3" s="142"/>
      <c r="D3" s="150"/>
      <c r="E3" s="151"/>
      <c r="F3" s="151"/>
      <c r="G3" s="152"/>
      <c r="H3" s="150"/>
      <c r="I3" s="151"/>
      <c r="J3" s="151"/>
      <c r="K3" s="152"/>
      <c r="L3" s="165" t="s">
        <v>125</v>
      </c>
      <c r="M3" s="139"/>
      <c r="N3" s="139"/>
      <c r="O3" s="140"/>
      <c r="P3" s="165" t="s">
        <v>126</v>
      </c>
      <c r="Q3" s="139"/>
      <c r="R3" s="139"/>
      <c r="S3" s="140"/>
      <c r="T3" s="143"/>
      <c r="U3" s="143"/>
      <c r="V3" s="150"/>
      <c r="W3" s="151"/>
      <c r="X3" s="152"/>
      <c r="Y3" s="143"/>
      <c r="Z3" s="143"/>
      <c r="AA3" s="150"/>
      <c r="AB3" s="151"/>
      <c r="AC3" s="152"/>
      <c r="AD3" s="147"/>
      <c r="AE3" s="148"/>
      <c r="AF3" s="149"/>
      <c r="AG3" s="147"/>
      <c r="AH3" s="148"/>
      <c r="AI3" s="149"/>
      <c r="AJ3" s="142"/>
      <c r="AK3" s="142"/>
      <c r="AL3" s="142"/>
      <c r="AM3" s="147"/>
      <c r="AN3" s="148"/>
      <c r="AO3" s="149"/>
      <c r="AP3" s="147"/>
      <c r="AQ3" s="148"/>
      <c r="AR3" s="149"/>
      <c r="AS3" s="142"/>
      <c r="AT3" s="142"/>
      <c r="AU3" s="142"/>
      <c r="AV3" s="142"/>
      <c r="AW3" s="147"/>
      <c r="AX3" s="148"/>
      <c r="AY3" s="149"/>
      <c r="AZ3" s="147"/>
      <c r="BA3" s="148"/>
      <c r="BB3" s="149"/>
      <c r="BC3" s="142"/>
      <c r="BD3" s="142"/>
      <c r="BE3" s="142"/>
      <c r="BF3" s="142"/>
      <c r="BG3" s="142"/>
      <c r="BH3" s="142"/>
      <c r="BI3" s="142"/>
    </row>
    <row r="4" spans="1:61" ht="11.25">
      <c r="A4" s="149"/>
      <c r="B4" s="142"/>
      <c r="C4" s="142"/>
      <c r="D4" s="169" t="s">
        <v>125</v>
      </c>
      <c r="E4" s="140"/>
      <c r="F4" s="169" t="s">
        <v>126</v>
      </c>
      <c r="G4" s="140"/>
      <c r="H4" s="169" t="s">
        <v>125</v>
      </c>
      <c r="I4" s="140"/>
      <c r="J4" s="169" t="s">
        <v>126</v>
      </c>
      <c r="K4" s="140"/>
      <c r="L4" s="169" t="s">
        <v>127</v>
      </c>
      <c r="M4" s="140"/>
      <c r="N4" s="169" t="s">
        <v>128</v>
      </c>
      <c r="O4" s="140"/>
      <c r="P4" s="169" t="s">
        <v>127</v>
      </c>
      <c r="Q4" s="140"/>
      <c r="R4" s="169" t="s">
        <v>128</v>
      </c>
      <c r="S4" s="140"/>
      <c r="T4" s="174">
        <v>2023</v>
      </c>
      <c r="U4" s="173" t="s">
        <v>129</v>
      </c>
      <c r="V4" s="166">
        <v>2023</v>
      </c>
      <c r="W4" s="139"/>
      <c r="X4" s="140"/>
      <c r="Y4" s="174">
        <v>2024</v>
      </c>
      <c r="Z4" s="173" t="s">
        <v>130</v>
      </c>
      <c r="AA4" s="166">
        <v>2024</v>
      </c>
      <c r="AB4" s="139"/>
      <c r="AC4" s="140"/>
      <c r="AD4" s="150"/>
      <c r="AE4" s="151"/>
      <c r="AF4" s="152"/>
      <c r="AG4" s="150"/>
      <c r="AH4" s="151"/>
      <c r="AI4" s="152"/>
      <c r="AJ4" s="142"/>
      <c r="AK4" s="142"/>
      <c r="AL4" s="142"/>
      <c r="AM4" s="150"/>
      <c r="AN4" s="151"/>
      <c r="AO4" s="152"/>
      <c r="AP4" s="150"/>
      <c r="AQ4" s="151"/>
      <c r="AR4" s="152"/>
      <c r="AS4" s="142"/>
      <c r="AT4" s="142"/>
      <c r="AU4" s="142"/>
      <c r="AV4" s="142"/>
      <c r="AW4" s="150"/>
      <c r="AX4" s="151"/>
      <c r="AY4" s="152"/>
      <c r="AZ4" s="150"/>
      <c r="BA4" s="151"/>
      <c r="BB4" s="152"/>
      <c r="BC4" s="142"/>
      <c r="BD4" s="142"/>
      <c r="BE4" s="142"/>
      <c r="BF4" s="142"/>
      <c r="BG4" s="142"/>
      <c r="BH4" s="142"/>
      <c r="BI4" s="142"/>
    </row>
    <row r="5" spans="1:61" ht="22.5">
      <c r="A5" s="149"/>
      <c r="B5" s="143"/>
      <c r="C5" s="143"/>
      <c r="D5" s="9" t="s">
        <v>127</v>
      </c>
      <c r="E5" s="9" t="s">
        <v>128</v>
      </c>
      <c r="F5" s="9" t="s">
        <v>127</v>
      </c>
      <c r="G5" s="9" t="s">
        <v>128</v>
      </c>
      <c r="H5" s="9" t="s">
        <v>127</v>
      </c>
      <c r="I5" s="9" t="s">
        <v>128</v>
      </c>
      <c r="J5" s="9" t="s">
        <v>127</v>
      </c>
      <c r="K5" s="9" t="s">
        <v>128</v>
      </c>
      <c r="L5" s="9" t="s">
        <v>131</v>
      </c>
      <c r="M5" s="9" t="s">
        <v>132</v>
      </c>
      <c r="N5" s="9" t="s">
        <v>131</v>
      </c>
      <c r="O5" s="9" t="s">
        <v>132</v>
      </c>
      <c r="P5" s="9" t="s">
        <v>131</v>
      </c>
      <c r="Q5" s="9" t="s">
        <v>132</v>
      </c>
      <c r="R5" s="9" t="s">
        <v>131</v>
      </c>
      <c r="S5" s="9" t="s">
        <v>132</v>
      </c>
      <c r="T5" s="142"/>
      <c r="U5" s="143"/>
      <c r="V5" s="10" t="s">
        <v>133</v>
      </c>
      <c r="W5" s="10" t="s">
        <v>134</v>
      </c>
      <c r="X5" s="10" t="s">
        <v>135</v>
      </c>
      <c r="Y5" s="142"/>
      <c r="Z5" s="143"/>
      <c r="AA5" s="10" t="s">
        <v>133</v>
      </c>
      <c r="AB5" s="10" t="s">
        <v>134</v>
      </c>
      <c r="AC5" s="10" t="s">
        <v>135</v>
      </c>
      <c r="AD5" s="11" t="s">
        <v>136</v>
      </c>
      <c r="AE5" s="12" t="s">
        <v>137</v>
      </c>
      <c r="AF5" s="11" t="s">
        <v>138</v>
      </c>
      <c r="AG5" s="11" t="s">
        <v>136</v>
      </c>
      <c r="AH5" s="12" t="s">
        <v>137</v>
      </c>
      <c r="AI5" s="11" t="s">
        <v>138</v>
      </c>
      <c r="AJ5" s="143"/>
      <c r="AK5" s="143"/>
      <c r="AL5" s="143"/>
      <c r="AM5" s="11" t="s">
        <v>139</v>
      </c>
      <c r="AN5" s="11" t="s">
        <v>140</v>
      </c>
      <c r="AO5" s="11" t="s">
        <v>141</v>
      </c>
      <c r="AP5" s="11" t="s">
        <v>139</v>
      </c>
      <c r="AQ5" s="11" t="s">
        <v>140</v>
      </c>
      <c r="AR5" s="11" t="s">
        <v>141</v>
      </c>
      <c r="AS5" s="143"/>
      <c r="AT5" s="143"/>
      <c r="AU5" s="143"/>
      <c r="AV5" s="143"/>
      <c r="AW5" s="13" t="s">
        <v>142</v>
      </c>
      <c r="AX5" s="13" t="s">
        <v>143</v>
      </c>
      <c r="AY5" s="13" t="s">
        <v>144</v>
      </c>
      <c r="AZ5" s="13" t="s">
        <v>142</v>
      </c>
      <c r="BA5" s="13" t="s">
        <v>143</v>
      </c>
      <c r="BB5" s="13" t="s">
        <v>144</v>
      </c>
      <c r="BC5" s="143"/>
      <c r="BD5" s="143"/>
      <c r="BE5" s="143"/>
      <c r="BF5" s="143"/>
      <c r="BG5" s="143"/>
      <c r="BH5" s="143"/>
      <c r="BI5" s="143"/>
    </row>
    <row r="6" spans="1:61" ht="11.25">
      <c r="A6" s="14">
        <v>280010</v>
      </c>
      <c r="B6" s="15" t="s">
        <v>20</v>
      </c>
      <c r="C6" s="16">
        <v>90.8</v>
      </c>
      <c r="D6" s="17">
        <v>0.92</v>
      </c>
      <c r="E6" s="18">
        <v>0.92</v>
      </c>
      <c r="F6" s="17">
        <v>0.89473684210526316</v>
      </c>
      <c r="G6" s="18">
        <v>0.89473684210526316</v>
      </c>
      <c r="H6" s="19">
        <v>203.9</v>
      </c>
      <c r="I6" s="19">
        <v>210.4</v>
      </c>
      <c r="J6" s="20">
        <v>217.155856966708</v>
      </c>
      <c r="K6" s="20">
        <v>211.757953144266</v>
      </c>
      <c r="L6" s="17">
        <v>0.218</v>
      </c>
      <c r="M6" s="17">
        <v>0.26100000000000001</v>
      </c>
      <c r="N6" s="17">
        <v>4.2999999999999997E-2</v>
      </c>
      <c r="O6" s="17">
        <v>0.52200000000000002</v>
      </c>
      <c r="P6" s="17">
        <v>0.14673242909987699</v>
      </c>
      <c r="Q6" s="17">
        <v>0.45129469790382304</v>
      </c>
      <c r="R6" s="17">
        <v>0</v>
      </c>
      <c r="S6" s="17">
        <v>0.53267570900123307</v>
      </c>
      <c r="T6" s="21">
        <v>1</v>
      </c>
      <c r="U6" s="22">
        <v>763.5</v>
      </c>
      <c r="V6" s="23">
        <v>0.29399999999999998</v>
      </c>
      <c r="W6" s="23">
        <v>0.29399999999999998</v>
      </c>
      <c r="X6" s="24">
        <v>0.41200000000000003</v>
      </c>
      <c r="Y6" s="25">
        <v>0.90909090909090906</v>
      </c>
      <c r="Z6" s="26">
        <v>772.55</v>
      </c>
      <c r="AA6" s="23">
        <v>0.2</v>
      </c>
      <c r="AB6" s="23">
        <v>0.4</v>
      </c>
      <c r="AC6" s="24">
        <v>0.4</v>
      </c>
      <c r="AD6" s="27">
        <f t="shared" ref="AD6:AD80" si="0">((1-L6)^2)*((1+M6)^2)</f>
        <v>0.97239715440400032</v>
      </c>
      <c r="AE6" s="28">
        <f t="shared" ref="AE6:AE80" si="1">H6*D6*AD6</f>
        <v>182.41003740033764</v>
      </c>
      <c r="AF6" s="27">
        <f t="shared" ref="AF6:AF80" si="2">IFERROR((AE6-MIN(AE$6:AE$80))/((MAX(AE$6:AE$80)-(MIN(AE$6:AE$80)))),0)</f>
        <v>0.67247388852978485</v>
      </c>
      <c r="AG6" s="27">
        <f t="shared" ref="AG6:AG80" si="3">((1-P6)^2)*((1+Q6)^2)</f>
        <v>1.5334926464589282</v>
      </c>
      <c r="AH6" s="28">
        <f t="shared" ref="AH6:AH80" si="4">J6*F6*AG6</f>
        <v>297.95355086825629</v>
      </c>
      <c r="AI6" s="27">
        <f t="shared" ref="AI6:AI80" si="5">(AH6-MIN(AH$6:AH$80))/((MAX(AH$6:AH$80)-(MIN(AH$6:AH$80))))</f>
        <v>0.73465178096568773</v>
      </c>
      <c r="AJ6" s="29">
        <f t="shared" ref="AJ6:AJ80" si="6">AH6-AE6</f>
        <v>115.54351346791864</v>
      </c>
      <c r="AK6" s="30">
        <f t="shared" ref="AK6:AK80" si="7">(AJ6-MIN(AJ$6:AJ$80))/((MAX(AJ$6:AJ$80)-(MIN(AJ$6:AJ$80))))</f>
        <v>0.642988337301309</v>
      </c>
      <c r="AL6" s="31">
        <f t="shared" ref="AL6:AL80" si="8">(0.5*(AI6/SUM(AI$6:AI$80)))+(0.5*(AK6/SUM(AK$6:AK$80)))</f>
        <v>2.613077699091905E-2</v>
      </c>
      <c r="AM6" s="27">
        <f t="shared" ref="AM6:AM80" si="9">((1-N6)^2)*((1+O6)^2)</f>
        <v>2.1215495549159997</v>
      </c>
      <c r="AN6" s="28">
        <f t="shared" ref="AN6:AN80" si="10">I6*E6*AM6</f>
        <v>410.66410424598024</v>
      </c>
      <c r="AO6" s="27">
        <f t="shared" ref="AO6:AO80" si="11">IFERROR((AN6-MIN(AN$6:AN$80))/((MAX(AN$6:AN$80)-(MIN(AN$6:AN$80)))),0)</f>
        <v>0.82429541195237455</v>
      </c>
      <c r="AP6" s="27">
        <f t="shared" ref="AP6:AP80" si="12">((1-R6)^2)*((1+S6)^2)</f>
        <v>2.3490948289624325</v>
      </c>
      <c r="AQ6" s="28">
        <f t="shared" ref="AQ6:AQ80" si="13">K6*G6*AP6</f>
        <v>445.07745875203648</v>
      </c>
      <c r="AR6" s="27">
        <f t="shared" ref="AR6:AR80" si="14">(AQ6-MIN(AQ$6:AQ$80))/((MAX(AQ$6:AQ$80)-(MIN(AQ$6:AQ$80))))</f>
        <v>0.93096734303295625</v>
      </c>
      <c r="AS6" s="28">
        <f t="shared" ref="AS6:AS80" si="15">AQ6-AN6</f>
        <v>34.413354506056237</v>
      </c>
      <c r="AT6" s="30">
        <f t="shared" ref="AT6:AT80" si="16">(AS6-MIN(AS$6:AS$80))/((MAX(AS$6:AS$80)-(MIN(AS$6:AS$80))))</f>
        <v>0.46119651743429702</v>
      </c>
      <c r="AU6" s="32">
        <f t="shared" ref="AU6:AU80" si="17">(0.5*(AR6/SUM(AR$6:AR$80)))+(0.5*(AT6/SUM(AT$6:AT$80)))</f>
        <v>2.4110191372195614E-2</v>
      </c>
      <c r="AV6" s="33">
        <f t="shared" ref="AV6:AV80" si="18">(0.5*AL6)+(0.5*AU6)</f>
        <v>2.512048418155733E-2</v>
      </c>
      <c r="AW6" s="34">
        <f t="shared" ref="AW6:AW80" si="19">((1-V6)^3)*((1-W6)^1)*((1+X6)^2)</f>
        <v>0.49532266127322322</v>
      </c>
      <c r="AX6" s="35">
        <f t="shared" ref="AX6:AX80" si="20">T6*U6*AW6</f>
        <v>378.1788518821059</v>
      </c>
      <c r="AY6" s="36">
        <f t="shared" ref="AY6:AY80" si="21">IFERROR((AX6-MIN(AX$6:AX$80))/((MAX(AX$6:AX$80)-(MIN(AX$6:AX$80)))),0)</f>
        <v>0.36506878385593522</v>
      </c>
      <c r="AZ6" s="37">
        <f t="shared" ref="AZ6:AZ80" si="22">((1-AA6)^3)*((1-AB6)^1)*((1+AC6)^2)</f>
        <v>0.60211200000000009</v>
      </c>
      <c r="BA6" s="38">
        <f t="shared" ref="BA6:BA80" si="23">Y6*Z6*AZ6</f>
        <v>422.87420509090913</v>
      </c>
      <c r="BB6" s="36">
        <f t="shared" ref="BB6:BB80" si="24">(BA6-MIN(BA$6:BA$80))/((MAX(BA$6:BA$80)-(MIN(BA$6:BA$80))))</f>
        <v>0.27515393679537431</v>
      </c>
      <c r="BC6" s="39">
        <f t="shared" ref="BC6:BC80" si="25">(BB6-AY6)</f>
        <v>-8.991484706056091E-2</v>
      </c>
      <c r="BD6" s="40">
        <f t="shared" ref="BD6:BD80" si="26">(BC6-MIN(BC$6:BC$80))/((MAX(BC$6:BC$80)-(MIN(BC$6:BC$80))))</f>
        <v>0.22680888864438012</v>
      </c>
      <c r="BE6" s="41">
        <f t="shared" ref="BE6:BE80" si="27">(0.5*(BB6/SUM(BB$6:BB$80)))+(0.5*(BD6/SUM(BD$6:BD$80)))</f>
        <v>1.0807105710964424E-2</v>
      </c>
      <c r="BF6" s="42">
        <f t="shared" ref="BF6:BF80" si="28">(0.5*BE6)+(0.45*AV6)+(0.05*(C6/SUM(C$6:C$80)))</f>
        <v>1.7351875757513464E-2</v>
      </c>
      <c r="BG6" s="43">
        <f>(0.95*BF6)+0.05*'3. CÁLCULO DO IQE IAE'!H3</f>
        <v>1.8485887431543672E-2</v>
      </c>
      <c r="BH6" s="44">
        <f t="shared" ref="BH6:BH80" si="29">BG6/SUM(BG$6:BG$80)</f>
        <v>1.8485887431543675E-2</v>
      </c>
      <c r="BI6" s="45">
        <f t="shared" ref="BI6:BI80" si="30">BH6*0.18</f>
        <v>3.3274597376778616E-3</v>
      </c>
    </row>
    <row r="7" spans="1:61" ht="11.25">
      <c r="A7" s="14">
        <v>280020</v>
      </c>
      <c r="B7" s="15" t="s">
        <v>21</v>
      </c>
      <c r="C7" s="16">
        <v>96.14</v>
      </c>
      <c r="D7" s="17">
        <v>0.93939393939393945</v>
      </c>
      <c r="E7" s="18">
        <v>0.93939393939393945</v>
      </c>
      <c r="F7" s="17">
        <v>0.85401459854014594</v>
      </c>
      <c r="G7" s="18">
        <v>0.85401459854014594</v>
      </c>
      <c r="H7" s="19">
        <v>172.9</v>
      </c>
      <c r="I7" s="19">
        <v>174.6</v>
      </c>
      <c r="J7" s="20">
        <v>177.15924746544599</v>
      </c>
      <c r="K7" s="20">
        <v>173.360984216053</v>
      </c>
      <c r="L7" s="17">
        <v>0.55600000000000005</v>
      </c>
      <c r="M7" s="17">
        <v>2.4E-2</v>
      </c>
      <c r="N7" s="17">
        <v>0.29399999999999998</v>
      </c>
      <c r="O7" s="17">
        <v>0.26200000000000001</v>
      </c>
      <c r="P7" s="17">
        <v>0.549744392997917</v>
      </c>
      <c r="Q7" s="17">
        <v>7.8429178787200696E-2</v>
      </c>
      <c r="R7" s="17">
        <v>0.32934861811568</v>
      </c>
      <c r="S7" s="17">
        <v>0.26546694895318812</v>
      </c>
      <c r="T7" s="21">
        <v>0.91397849462365588</v>
      </c>
      <c r="U7" s="22">
        <v>752.3</v>
      </c>
      <c r="V7" s="23">
        <v>0.35200000000000004</v>
      </c>
      <c r="W7" s="23">
        <v>0.45399999999999996</v>
      </c>
      <c r="X7" s="24">
        <v>0.19399999999999998</v>
      </c>
      <c r="Y7" s="25">
        <v>0.87755102040816324</v>
      </c>
      <c r="Z7" s="26">
        <v>752.28187643539604</v>
      </c>
      <c r="AA7" s="23">
        <v>0.38369002910101302</v>
      </c>
      <c r="AB7" s="23">
        <v>0.39775337084588802</v>
      </c>
      <c r="AC7" s="24">
        <v>0.21855660005309799</v>
      </c>
      <c r="AD7" s="27">
        <f t="shared" si="0"/>
        <v>0.20671207833599994</v>
      </c>
      <c r="AE7" s="28">
        <f t="shared" si="1"/>
        <v>33.574426323428064</v>
      </c>
      <c r="AF7" s="27">
        <f t="shared" si="2"/>
        <v>3.7178734287150544E-2</v>
      </c>
      <c r="AG7" s="27">
        <f t="shared" si="3"/>
        <v>0.23577704448429276</v>
      </c>
      <c r="AH7" s="28">
        <f t="shared" si="4"/>
        <v>35.672261322221324</v>
      </c>
      <c r="AI7" s="27">
        <f t="shared" si="5"/>
        <v>3.2829371742484049E-2</v>
      </c>
      <c r="AJ7" s="29">
        <f t="shared" si="6"/>
        <v>2.0978349987932603</v>
      </c>
      <c r="AK7" s="30">
        <f t="shared" si="7"/>
        <v>0.17634267861988784</v>
      </c>
      <c r="AL7" s="31">
        <f t="shared" si="8"/>
        <v>3.494580986392562E-3</v>
      </c>
      <c r="AM7" s="27">
        <f t="shared" si="9"/>
        <v>0.79383110478399987</v>
      </c>
      <c r="AN7" s="28">
        <f t="shared" si="10"/>
        <v>130.20273447739024</v>
      </c>
      <c r="AO7" s="27">
        <f t="shared" si="11"/>
        <v>7.557086365503686E-2</v>
      </c>
      <c r="AP7" s="27">
        <f t="shared" si="12"/>
        <v>0.72026989222946314</v>
      </c>
      <c r="AQ7" s="28">
        <f t="shared" si="13"/>
        <v>106.63798246654413</v>
      </c>
      <c r="AR7" s="27">
        <f t="shared" si="14"/>
        <v>7.201776741150466E-2</v>
      </c>
      <c r="AS7" s="28">
        <f t="shared" si="15"/>
        <v>-23.564752010846107</v>
      </c>
      <c r="AT7" s="30">
        <f t="shared" si="16"/>
        <v>0.31593517857899628</v>
      </c>
      <c r="AU7" s="32">
        <f t="shared" si="17"/>
        <v>6.2659027160921494E-3</v>
      </c>
      <c r="AV7" s="33">
        <f t="shared" si="18"/>
        <v>4.8802418512423557E-3</v>
      </c>
      <c r="AW7" s="34">
        <f t="shared" si="19"/>
        <v>0.21180017465645867</v>
      </c>
      <c r="AX7" s="35">
        <f t="shared" si="20"/>
        <v>145.63083944617824</v>
      </c>
      <c r="AY7" s="36">
        <f t="shared" si="21"/>
        <v>0.10863985741420266</v>
      </c>
      <c r="AZ7" s="46">
        <f t="shared" si="22"/>
        <v>0.20934537585110621</v>
      </c>
      <c r="BA7" s="38">
        <f t="shared" si="23"/>
        <v>138.20264251507689</v>
      </c>
      <c r="BB7" s="36">
        <f t="shared" si="24"/>
        <v>1.5614821593284553E-2</v>
      </c>
      <c r="BC7" s="39">
        <f t="shared" si="25"/>
        <v>-9.3025035820918117E-2</v>
      </c>
      <c r="BD7" s="40">
        <f t="shared" si="26"/>
        <v>0.22315699458376109</v>
      </c>
      <c r="BE7" s="41">
        <f t="shared" si="27"/>
        <v>4.5993536234045836E-3</v>
      </c>
      <c r="BF7" s="42">
        <f t="shared" si="28"/>
        <v>5.1777708502081538E-3</v>
      </c>
      <c r="BG7" s="43">
        <f>(0.95*BF7)+0.05*'3. CÁLCULO DO IQE IAE'!H4</f>
        <v>5.0587497666858931E-3</v>
      </c>
      <c r="BH7" s="44">
        <f t="shared" si="29"/>
        <v>5.058749766685894E-3</v>
      </c>
      <c r="BI7" s="45">
        <f t="shared" si="30"/>
        <v>9.1057495800346089E-4</v>
      </c>
    </row>
    <row r="8" spans="1:61" ht="11.25">
      <c r="A8" s="14">
        <v>280030</v>
      </c>
      <c r="B8" s="15" t="s">
        <v>22</v>
      </c>
      <c r="C8" s="16">
        <v>98.42</v>
      </c>
      <c r="D8" s="17">
        <v>0.95496894409937894</v>
      </c>
      <c r="E8" s="18">
        <v>0.95496894409937894</v>
      </c>
      <c r="F8" s="17">
        <v>0.93483146067415734</v>
      </c>
      <c r="G8" s="18">
        <v>0.93520599250936332</v>
      </c>
      <c r="H8" s="19">
        <v>189.6</v>
      </c>
      <c r="I8" s="19">
        <v>192.3</v>
      </c>
      <c r="J8" s="20">
        <v>208.61866945128301</v>
      </c>
      <c r="K8" s="20">
        <v>204.504948403409</v>
      </c>
      <c r="L8" s="17">
        <v>0.371</v>
      </c>
      <c r="M8" s="17">
        <v>0.161</v>
      </c>
      <c r="N8" s="17">
        <v>0.17499999999999999</v>
      </c>
      <c r="O8" s="17">
        <v>0.40700000000000003</v>
      </c>
      <c r="P8" s="17">
        <v>0.26874407009557599</v>
      </c>
      <c r="Q8" s="17">
        <v>0.36327144739008882</v>
      </c>
      <c r="R8" s="17">
        <v>0.152743634000259</v>
      </c>
      <c r="S8" s="17">
        <v>0.52520901535537201</v>
      </c>
      <c r="T8" s="21">
        <v>0.94369778423537953</v>
      </c>
      <c r="U8" s="22">
        <v>765.9</v>
      </c>
      <c r="V8" s="23">
        <v>0.23600000000000002</v>
      </c>
      <c r="W8" s="23">
        <v>0.49299999999999999</v>
      </c>
      <c r="X8" s="24">
        <v>0.27200000000000002</v>
      </c>
      <c r="Y8" s="25">
        <v>0.92613009922822487</v>
      </c>
      <c r="Z8" s="26">
        <v>791.687343270714</v>
      </c>
      <c r="AA8" s="23">
        <v>9.2095916358836502E-2</v>
      </c>
      <c r="AB8" s="23">
        <v>0.458924963551744</v>
      </c>
      <c r="AC8" s="24">
        <v>0.44897912008942298</v>
      </c>
      <c r="AD8" s="27">
        <f t="shared" si="0"/>
        <v>0.53329281236100012</v>
      </c>
      <c r="AE8" s="28">
        <f t="shared" si="1"/>
        <v>96.55912281450631</v>
      </c>
      <c r="AF8" s="27">
        <f t="shared" si="2"/>
        <v>0.30602482684995941</v>
      </c>
      <c r="AG8" s="27">
        <f t="shared" si="3"/>
        <v>0.99381026790105298</v>
      </c>
      <c r="AH8" s="28">
        <f t="shared" si="4"/>
        <v>193.81615353492353</v>
      </c>
      <c r="AI8" s="27">
        <f t="shared" si="5"/>
        <v>0.45599690926968078</v>
      </c>
      <c r="AJ8" s="29">
        <f t="shared" si="6"/>
        <v>97.25703072041722</v>
      </c>
      <c r="AK8" s="30">
        <f t="shared" si="7"/>
        <v>0.5677690085280529</v>
      </c>
      <c r="AL8" s="31">
        <f t="shared" si="8"/>
        <v>1.8878148803341727E-2</v>
      </c>
      <c r="AM8" s="27">
        <f t="shared" si="9"/>
        <v>1.3473986006249998</v>
      </c>
      <c r="AN8" s="28">
        <f t="shared" si="10"/>
        <v>247.43699037828463</v>
      </c>
      <c r="AO8" s="27">
        <f t="shared" si="11"/>
        <v>0.38854147121784016</v>
      </c>
      <c r="AP8" s="27">
        <f t="shared" si="12"/>
        <v>1.6698920944324558</v>
      </c>
      <c r="AQ8" s="28">
        <f t="shared" si="13"/>
        <v>319.37396551988445</v>
      </c>
      <c r="AR8" s="27">
        <f t="shared" si="14"/>
        <v>0.61193552277682906</v>
      </c>
      <c r="AS8" s="28">
        <f t="shared" si="15"/>
        <v>71.936975141599817</v>
      </c>
      <c r="AT8" s="30">
        <f t="shared" si="16"/>
        <v>0.55521013222229287</v>
      </c>
      <c r="AU8" s="32">
        <f t="shared" si="17"/>
        <v>1.9805916172906397E-2</v>
      </c>
      <c r="AV8" s="33">
        <f t="shared" si="18"/>
        <v>1.9342032488124064E-2</v>
      </c>
      <c r="AW8" s="34">
        <f t="shared" si="19"/>
        <v>0.36581563024489266</v>
      </c>
      <c r="AX8" s="35">
        <f t="shared" si="20"/>
        <v>264.40353823082285</v>
      </c>
      <c r="AY8" s="36">
        <f t="shared" si="21"/>
        <v>0.23960960994358724</v>
      </c>
      <c r="AZ8" s="37">
        <f t="shared" si="22"/>
        <v>0.85016194369316211</v>
      </c>
      <c r="BA8" s="38">
        <f t="shared" si="23"/>
        <v>623.34339411679923</v>
      </c>
      <c r="BB8" s="36">
        <f t="shared" si="24"/>
        <v>0.45792454961765117</v>
      </c>
      <c r="BC8" s="39">
        <f t="shared" si="25"/>
        <v>0.21831493967406393</v>
      </c>
      <c r="BD8" s="40">
        <f t="shared" si="26"/>
        <v>0.58872342638220143</v>
      </c>
      <c r="BE8" s="41">
        <f t="shared" si="27"/>
        <v>2.1990179164401151E-2</v>
      </c>
      <c r="BF8" s="42">
        <f t="shared" si="28"/>
        <v>2.0397162969487716E-2</v>
      </c>
      <c r="BG8" s="43">
        <f>(0.95*BF8)+0.05*'3. CÁLCULO DO IQE IAE'!H5</f>
        <v>2.0133697122367202E-2</v>
      </c>
      <c r="BH8" s="44">
        <f t="shared" si="29"/>
        <v>2.0133697122367206E-2</v>
      </c>
      <c r="BI8" s="45">
        <f t="shared" si="30"/>
        <v>3.6240654820260971E-3</v>
      </c>
    </row>
    <row r="9" spans="1:61" ht="11.25">
      <c r="A9" s="14">
        <v>280040</v>
      </c>
      <c r="B9" s="15" t="s">
        <v>23</v>
      </c>
      <c r="C9" s="16">
        <v>98.2</v>
      </c>
      <c r="D9" s="17">
        <v>0.96183206106870234</v>
      </c>
      <c r="E9" s="18">
        <v>0.96183206106870234</v>
      </c>
      <c r="F9" s="17">
        <v>0.95419847328244278</v>
      </c>
      <c r="G9" s="18">
        <v>0.95419847328244278</v>
      </c>
      <c r="H9" s="19">
        <v>190.5</v>
      </c>
      <c r="I9" s="19">
        <v>187</v>
      </c>
      <c r="J9" s="20">
        <v>211.98825438180901</v>
      </c>
      <c r="K9" s="20">
        <v>206.40582662245399</v>
      </c>
      <c r="L9" s="17">
        <v>0.38299999999999995</v>
      </c>
      <c r="M9" s="17">
        <v>0.17499999999999999</v>
      </c>
      <c r="N9" s="17">
        <v>0.23399999999999999</v>
      </c>
      <c r="O9" s="17">
        <v>0.34399999999999997</v>
      </c>
      <c r="P9" s="17">
        <v>0.21643770724774999</v>
      </c>
      <c r="Q9" s="17">
        <v>0.344078635717669</v>
      </c>
      <c r="R9" s="17">
        <v>0.177001421127428</v>
      </c>
      <c r="S9" s="17">
        <v>0.53413074372335401</v>
      </c>
      <c r="T9" s="21">
        <v>0.99152542372881358</v>
      </c>
      <c r="U9" s="22">
        <v>766.1</v>
      </c>
      <c r="V9" s="23">
        <v>0.222</v>
      </c>
      <c r="W9" s="23">
        <v>0.48299999999999998</v>
      </c>
      <c r="X9" s="24">
        <v>0.29399999999999998</v>
      </c>
      <c r="Y9" s="25">
        <v>0.9642857142857143</v>
      </c>
      <c r="Z9" s="26">
        <v>782.49711546266201</v>
      </c>
      <c r="AA9" s="23">
        <v>8.3066152597402604E-2</v>
      </c>
      <c r="AB9" s="23">
        <v>0.57539569805194801</v>
      </c>
      <c r="AC9" s="24">
        <v>0.34153814935064902</v>
      </c>
      <c r="AD9" s="27">
        <f t="shared" si="0"/>
        <v>0.5255887506250001</v>
      </c>
      <c r="AE9" s="28">
        <f t="shared" si="1"/>
        <v>96.303105200396018</v>
      </c>
      <c r="AF9" s="27">
        <f t="shared" si="2"/>
        <v>0.30493203226626947</v>
      </c>
      <c r="AG9" s="27">
        <f t="shared" si="3"/>
        <v>1.1091656533285539</v>
      </c>
      <c r="AH9" s="28">
        <f t="shared" si="4"/>
        <v>224.36077353948366</v>
      </c>
      <c r="AI9" s="27">
        <f t="shared" si="5"/>
        <v>0.53772938373444845</v>
      </c>
      <c r="AJ9" s="29">
        <f t="shared" si="6"/>
        <v>128.05766833908763</v>
      </c>
      <c r="AK9" s="30">
        <f t="shared" si="7"/>
        <v>0.69446386392780146</v>
      </c>
      <c r="AL9" s="31">
        <f t="shared" si="8"/>
        <v>2.2654816451047666E-2</v>
      </c>
      <c r="AM9" s="27">
        <f t="shared" si="9"/>
        <v>1.059878486016</v>
      </c>
      <c r="AN9" s="28">
        <f t="shared" si="10"/>
        <v>190.63249532449612</v>
      </c>
      <c r="AO9" s="27">
        <f t="shared" si="11"/>
        <v>0.23689520372831527</v>
      </c>
      <c r="AP9" s="27">
        <f t="shared" si="12"/>
        <v>1.5941269979124186</v>
      </c>
      <c r="AQ9" s="28">
        <f t="shared" si="13"/>
        <v>313.96669918443109</v>
      </c>
      <c r="AR9" s="27">
        <f t="shared" si="14"/>
        <v>0.59821203763530306</v>
      </c>
      <c r="AS9" s="28">
        <f t="shared" si="15"/>
        <v>123.33420385993497</v>
      </c>
      <c r="AT9" s="30">
        <f t="shared" si="16"/>
        <v>0.6839834003679317</v>
      </c>
      <c r="AU9" s="32">
        <f t="shared" si="17"/>
        <v>2.1579339342085294E-2</v>
      </c>
      <c r="AV9" s="33">
        <f t="shared" si="18"/>
        <v>2.211707789656648E-2</v>
      </c>
      <c r="AW9" s="34">
        <f t="shared" si="19"/>
        <v>0.40765979967552829</v>
      </c>
      <c r="AX9" s="35">
        <f t="shared" si="20"/>
        <v>309.66149310318985</v>
      </c>
      <c r="AY9" s="36">
        <f t="shared" si="21"/>
        <v>0.28951521291693894</v>
      </c>
      <c r="AZ9" s="37">
        <f t="shared" si="22"/>
        <v>0.58912093721147796</v>
      </c>
      <c r="BA9" s="38">
        <f t="shared" si="23"/>
        <v>444.52166852569007</v>
      </c>
      <c r="BB9" s="36">
        <f t="shared" si="24"/>
        <v>0.29489023730742836</v>
      </c>
      <c r="BC9" s="39">
        <f t="shared" si="25"/>
        <v>5.3750243904894246E-3</v>
      </c>
      <c r="BD9" s="40">
        <f t="shared" si="26"/>
        <v>0.33869551109789153</v>
      </c>
      <c r="BE9" s="41">
        <f t="shared" si="27"/>
        <v>1.3394761117691455E-2</v>
      </c>
      <c r="BF9" s="42">
        <f t="shared" si="28"/>
        <v>1.7346663773054504E-2</v>
      </c>
      <c r="BG9" s="43">
        <f>(0.95*BF9)+0.05*'3. CÁLCULO DO IQE IAE'!H6</f>
        <v>1.7189577434490674E-2</v>
      </c>
      <c r="BH9" s="44">
        <f t="shared" si="29"/>
        <v>1.7189577434490677E-2</v>
      </c>
      <c r="BI9" s="45">
        <f t="shared" si="30"/>
        <v>3.0941239382083216E-3</v>
      </c>
    </row>
    <row r="10" spans="1:61" ht="11.25">
      <c r="A10" s="14">
        <v>280050</v>
      </c>
      <c r="B10" s="15" t="s">
        <v>24</v>
      </c>
      <c r="C10" s="16">
        <v>92.16</v>
      </c>
      <c r="D10" s="17">
        <v>0.98048780487804876</v>
      </c>
      <c r="E10" s="18">
        <v>0.98048780487804876</v>
      </c>
      <c r="F10" s="17">
        <v>0.93908629441624369</v>
      </c>
      <c r="G10" s="18">
        <v>0.93908629441624369</v>
      </c>
      <c r="H10" s="19">
        <v>179.9</v>
      </c>
      <c r="I10" s="19">
        <v>177.6</v>
      </c>
      <c r="J10" s="20">
        <v>194.04807613568701</v>
      </c>
      <c r="K10" s="20">
        <v>189.06369499365201</v>
      </c>
      <c r="L10" s="17">
        <v>0.495</v>
      </c>
      <c r="M10" s="17">
        <v>9.6000000000000002E-2</v>
      </c>
      <c r="N10" s="17">
        <v>0.255</v>
      </c>
      <c r="O10" s="17">
        <v>0.28000000000000003</v>
      </c>
      <c r="P10" s="17">
        <v>0.38453495171716301</v>
      </c>
      <c r="Q10" s="17">
        <v>0.24371406445087221</v>
      </c>
      <c r="R10" s="17">
        <v>0.211026293469042</v>
      </c>
      <c r="S10" s="17">
        <v>0.39402019818880202</v>
      </c>
      <c r="T10" s="21">
        <v>0.94444444444444442</v>
      </c>
      <c r="U10" s="22">
        <v>766.5</v>
      </c>
      <c r="V10" s="23">
        <v>0.19399999999999998</v>
      </c>
      <c r="W10" s="23">
        <v>0.55500000000000005</v>
      </c>
      <c r="X10" s="24">
        <v>0.252</v>
      </c>
      <c r="Y10" s="25">
        <v>0.88554216867469882</v>
      </c>
      <c r="Z10" s="26">
        <v>786.31308418046399</v>
      </c>
      <c r="AA10" s="23">
        <v>0.12469406760954201</v>
      </c>
      <c r="AB10" s="23">
        <v>0.43898874420046002</v>
      </c>
      <c r="AC10" s="24">
        <v>0.43631718818999798</v>
      </c>
      <c r="AD10" s="27">
        <f t="shared" si="0"/>
        <v>0.30634011040000009</v>
      </c>
      <c r="AE10" s="28">
        <f t="shared" si="1"/>
        <v>54.03525735635592</v>
      </c>
      <c r="AF10" s="27">
        <f t="shared" si="2"/>
        <v>0.12451446471445686</v>
      </c>
      <c r="AG10" s="27">
        <f t="shared" si="3"/>
        <v>0.58593289513299229</v>
      </c>
      <c r="AH10" s="28">
        <f t="shared" si="4"/>
        <v>106.77331443328185</v>
      </c>
      <c r="AI10" s="27">
        <f t="shared" si="5"/>
        <v>0.22308431703072992</v>
      </c>
      <c r="AJ10" s="29">
        <f t="shared" si="6"/>
        <v>52.738057076925934</v>
      </c>
      <c r="AK10" s="30">
        <f t="shared" si="7"/>
        <v>0.38464536679901434</v>
      </c>
      <c r="AL10" s="31">
        <f t="shared" si="8"/>
        <v>1.0920450230511995E-2</v>
      </c>
      <c r="AM10" s="27">
        <f t="shared" si="9"/>
        <v>0.90935295999999999</v>
      </c>
      <c r="AN10" s="28">
        <f t="shared" si="10"/>
        <v>158.34984499949266</v>
      </c>
      <c r="AO10" s="27">
        <f t="shared" si="11"/>
        <v>0.15071287921648474</v>
      </c>
      <c r="AP10" s="27">
        <f t="shared" si="12"/>
        <v>1.209659645974317</v>
      </c>
      <c r="AQ10" s="28">
        <f t="shared" si="13"/>
        <v>214.77159205702645</v>
      </c>
      <c r="AR10" s="27">
        <f t="shared" si="14"/>
        <v>0.34645773253486989</v>
      </c>
      <c r="AS10" s="28">
        <f t="shared" si="15"/>
        <v>56.421747057533793</v>
      </c>
      <c r="AT10" s="30">
        <f t="shared" si="16"/>
        <v>0.51633747943085073</v>
      </c>
      <c r="AU10" s="32">
        <f t="shared" si="17"/>
        <v>1.4385322368149621E-2</v>
      </c>
      <c r="AV10" s="33">
        <f t="shared" si="18"/>
        <v>1.2652886299330809E-2</v>
      </c>
      <c r="AW10" s="34">
        <f t="shared" si="19"/>
        <v>0.36523618192787655</v>
      </c>
      <c r="AX10" s="35">
        <f t="shared" si="20"/>
        <v>264.40055936728862</v>
      </c>
      <c r="AY10" s="36">
        <f t="shared" si="21"/>
        <v>0.23960632517340111</v>
      </c>
      <c r="AZ10" s="37">
        <f t="shared" si="22"/>
        <v>0.77616115899606264</v>
      </c>
      <c r="BA10" s="38">
        <f t="shared" si="23"/>
        <v>540.45141077372159</v>
      </c>
      <c r="BB10" s="36">
        <f t="shared" si="24"/>
        <v>0.38235074863962826</v>
      </c>
      <c r="BC10" s="39">
        <f t="shared" si="25"/>
        <v>0.14274442346622715</v>
      </c>
      <c r="BD10" s="40">
        <f t="shared" si="26"/>
        <v>0.49999070288486075</v>
      </c>
      <c r="BE10" s="41">
        <f t="shared" si="27"/>
        <v>1.8520766786327032E-2</v>
      </c>
      <c r="BF10" s="42">
        <f t="shared" si="28"/>
        <v>1.5607934636162538E-2</v>
      </c>
      <c r="BG10" s="43">
        <f>(0.95*BF10)+0.05*'3. CÁLCULO DO IQE IAE'!H7</f>
        <v>1.5454118134638399E-2</v>
      </c>
      <c r="BH10" s="44">
        <f t="shared" si="29"/>
        <v>1.54541181346384E-2</v>
      </c>
      <c r="BI10" s="45">
        <f t="shared" si="30"/>
        <v>2.7817412642349121E-3</v>
      </c>
    </row>
    <row r="11" spans="1:61" ht="11.25">
      <c r="A11" s="14">
        <v>280060</v>
      </c>
      <c r="B11" s="15" t="s">
        <v>25</v>
      </c>
      <c r="C11" s="16">
        <v>94.22</v>
      </c>
      <c r="D11" s="17">
        <v>0.94354838709677424</v>
      </c>
      <c r="E11" s="18">
        <v>0.94354838709677424</v>
      </c>
      <c r="F11" s="17">
        <v>0.91752577319587625</v>
      </c>
      <c r="G11" s="18">
        <v>0.91752577319587625</v>
      </c>
      <c r="H11" s="19">
        <v>187.2</v>
      </c>
      <c r="I11" s="19">
        <v>191.7</v>
      </c>
      <c r="J11" s="20">
        <v>205.96708701470601</v>
      </c>
      <c r="K11" s="20">
        <v>201.66297234913799</v>
      </c>
      <c r="L11" s="17">
        <v>0.376</v>
      </c>
      <c r="M11" s="17">
        <v>0.11800000000000001</v>
      </c>
      <c r="N11" s="17">
        <v>0.17600000000000002</v>
      </c>
      <c r="O11" s="17">
        <v>0.40299999999999997</v>
      </c>
      <c r="P11" s="17">
        <v>0.27379822856538599</v>
      </c>
      <c r="Q11" s="17">
        <v>0.3471195043775368</v>
      </c>
      <c r="R11" s="17">
        <v>0.155099711567563</v>
      </c>
      <c r="S11" s="17">
        <v>0.47854843003052094</v>
      </c>
      <c r="T11" s="21">
        <v>0.91233766233766234</v>
      </c>
      <c r="U11" s="22">
        <v>757.6</v>
      </c>
      <c r="V11" s="23">
        <v>0.254</v>
      </c>
      <c r="W11" s="23">
        <v>0.54700000000000004</v>
      </c>
      <c r="X11" s="24">
        <v>0.19899999999999998</v>
      </c>
      <c r="Y11" s="25">
        <v>0.84931506849315064</v>
      </c>
      <c r="Z11" s="26">
        <v>773.04610576690197</v>
      </c>
      <c r="AA11" s="23">
        <v>0.15125478247796401</v>
      </c>
      <c r="AB11" s="23">
        <v>0.55374729405096601</v>
      </c>
      <c r="AC11" s="24">
        <v>0.29499792347107001</v>
      </c>
      <c r="AD11" s="27">
        <f t="shared" si="0"/>
        <v>0.4866904074240001</v>
      </c>
      <c r="AE11" s="28">
        <f t="shared" si="1"/>
        <v>85.965225641640487</v>
      </c>
      <c r="AF11" s="27">
        <f t="shared" si="2"/>
        <v>0.2608054637568849</v>
      </c>
      <c r="AG11" s="27">
        <f t="shared" si="3"/>
        <v>0.95703287444775398</v>
      </c>
      <c r="AH11" s="28">
        <f t="shared" si="4"/>
        <v>180.86017861990734</v>
      </c>
      <c r="AI11" s="27">
        <f t="shared" si="5"/>
        <v>0.4213288109679294</v>
      </c>
      <c r="AJ11" s="29">
        <f t="shared" si="6"/>
        <v>94.894952978266858</v>
      </c>
      <c r="AK11" s="30">
        <f t="shared" si="7"/>
        <v>0.55805287532036574</v>
      </c>
      <c r="AL11" s="31">
        <f t="shared" si="8"/>
        <v>1.7970190336262931E-2</v>
      </c>
      <c r="AM11" s="27">
        <f t="shared" si="9"/>
        <v>1.336502469184</v>
      </c>
      <c r="AN11" s="28">
        <f t="shared" si="10"/>
        <v>241.74419541194368</v>
      </c>
      <c r="AO11" s="27">
        <f t="shared" si="11"/>
        <v>0.37334388681168879</v>
      </c>
      <c r="AP11" s="27">
        <f t="shared" si="12"/>
        <v>1.5605655865690344</v>
      </c>
      <c r="AQ11" s="28">
        <f t="shared" si="13"/>
        <v>288.75297145631532</v>
      </c>
      <c r="AR11" s="27">
        <f t="shared" si="14"/>
        <v>0.5342203278926998</v>
      </c>
      <c r="AS11" s="28">
        <f t="shared" si="15"/>
        <v>47.008776044371643</v>
      </c>
      <c r="AT11" s="30">
        <f t="shared" si="16"/>
        <v>0.49275373628843805</v>
      </c>
      <c r="AU11" s="32">
        <f t="shared" si="17"/>
        <v>1.7417065238452097E-2</v>
      </c>
      <c r="AV11" s="33">
        <f t="shared" si="18"/>
        <v>1.7693627787357516E-2</v>
      </c>
      <c r="AW11" s="34">
        <f t="shared" si="19"/>
        <v>0.27036660686980479</v>
      </c>
      <c r="AX11" s="35">
        <f t="shared" si="20"/>
        <v>186.87388741377438</v>
      </c>
      <c r="AY11" s="36">
        <f t="shared" si="21"/>
        <v>0.15411825304843524</v>
      </c>
      <c r="AZ11" s="37">
        <f t="shared" si="22"/>
        <v>0.45756313516924185</v>
      </c>
      <c r="BA11" s="38">
        <f t="shared" si="23"/>
        <v>300.4175176256818</v>
      </c>
      <c r="BB11" s="36">
        <f t="shared" si="24"/>
        <v>0.16350843196263357</v>
      </c>
      <c r="BC11" s="39">
        <f t="shared" si="25"/>
        <v>9.3901789141983272E-3</v>
      </c>
      <c r="BD11" s="40">
        <f t="shared" si="26"/>
        <v>0.3434099898923928</v>
      </c>
      <c r="BE11" s="41">
        <f t="shared" si="27"/>
        <v>1.0376729349905543E-2</v>
      </c>
      <c r="BF11" s="42">
        <f t="shared" si="28"/>
        <v>1.3818862542870871E-2</v>
      </c>
      <c r="BG11" s="43">
        <f>(0.95*BF11)+0.05*'3. CÁLCULO DO IQE IAE'!H8</f>
        <v>1.3906092740713237E-2</v>
      </c>
      <c r="BH11" s="44">
        <f t="shared" si="29"/>
        <v>1.3906092740713239E-2</v>
      </c>
      <c r="BI11" s="45">
        <f t="shared" si="30"/>
        <v>2.5030966933283828E-3</v>
      </c>
    </row>
    <row r="12" spans="1:61" ht="11.25">
      <c r="A12" s="14">
        <v>280067</v>
      </c>
      <c r="B12" s="15" t="s">
        <v>26</v>
      </c>
      <c r="C12" s="16">
        <v>88.42</v>
      </c>
      <c r="D12" s="17">
        <v>0.91428571428571426</v>
      </c>
      <c r="E12" s="18">
        <v>0.91428571428571426</v>
      </c>
      <c r="F12" s="17">
        <v>0.89959839357429716</v>
      </c>
      <c r="G12" s="18">
        <v>0.89959839357429716</v>
      </c>
      <c r="H12" s="19">
        <v>187.9</v>
      </c>
      <c r="I12" s="19">
        <v>191</v>
      </c>
      <c r="J12" s="20">
        <v>200.89875287433</v>
      </c>
      <c r="K12" s="20">
        <v>191.35267605699499</v>
      </c>
      <c r="L12" s="17">
        <v>0.36099999999999999</v>
      </c>
      <c r="M12" s="17">
        <v>0.13200000000000001</v>
      </c>
      <c r="N12" s="17">
        <v>0.16600000000000001</v>
      </c>
      <c r="O12" s="17">
        <v>0.39</v>
      </c>
      <c r="P12" s="17">
        <v>0.29780328174353199</v>
      </c>
      <c r="Q12" s="17">
        <v>0.28881979416096271</v>
      </c>
      <c r="R12" s="17">
        <v>0.20674120426741599</v>
      </c>
      <c r="S12" s="17">
        <v>0.43763928551650111</v>
      </c>
      <c r="T12" s="21">
        <v>0.90625</v>
      </c>
      <c r="U12" s="22">
        <v>755.7</v>
      </c>
      <c r="V12" s="23">
        <v>0.28300000000000003</v>
      </c>
      <c r="W12" s="23">
        <v>0.49700000000000005</v>
      </c>
      <c r="X12" s="24">
        <v>0.22</v>
      </c>
      <c r="Y12" s="25">
        <v>0.80681818181818177</v>
      </c>
      <c r="Z12" s="26">
        <v>769.48262889823798</v>
      </c>
      <c r="AA12" s="23">
        <v>0.146915339606707</v>
      </c>
      <c r="AB12" s="23">
        <v>0.588332428519725</v>
      </c>
      <c r="AC12" s="24">
        <v>0.264752231873567</v>
      </c>
      <c r="AD12" s="27">
        <f t="shared" si="0"/>
        <v>0.52323232910400008</v>
      </c>
      <c r="AE12" s="28">
        <f t="shared" si="1"/>
        <v>89.888324241043762</v>
      </c>
      <c r="AF12" s="27">
        <f t="shared" si="2"/>
        <v>0.27755095572472505</v>
      </c>
      <c r="AG12" s="27">
        <f t="shared" si="3"/>
        <v>0.81903410411498612</v>
      </c>
      <c r="AH12" s="28">
        <f t="shared" si="4"/>
        <v>148.02255557239698</v>
      </c>
      <c r="AI12" s="27">
        <f t="shared" si="5"/>
        <v>0.33346063035826334</v>
      </c>
      <c r="AJ12" s="29">
        <f t="shared" si="6"/>
        <v>58.13423133135322</v>
      </c>
      <c r="AK12" s="30">
        <f t="shared" si="7"/>
        <v>0.40684190458958569</v>
      </c>
      <c r="AL12" s="31">
        <f t="shared" si="8"/>
        <v>1.3673470360862442E-2</v>
      </c>
      <c r="AM12" s="27">
        <f t="shared" si="9"/>
        <v>1.3438837476000001</v>
      </c>
      <c r="AN12" s="28">
        <f t="shared" si="10"/>
        <v>234.68049900946286</v>
      </c>
      <c r="AO12" s="27">
        <f t="shared" si="11"/>
        <v>0.35448652009975706</v>
      </c>
      <c r="AP12" s="27">
        <f t="shared" si="12"/>
        <v>1.300557795391807</v>
      </c>
      <c r="AQ12" s="28">
        <f t="shared" si="13"/>
        <v>223.87874719422408</v>
      </c>
      <c r="AR12" s="27">
        <f t="shared" si="14"/>
        <v>0.36957142815356842</v>
      </c>
      <c r="AS12" s="28">
        <f t="shared" si="15"/>
        <v>-10.801751815238788</v>
      </c>
      <c r="AT12" s="30">
        <f t="shared" si="16"/>
        <v>0.34791225764562456</v>
      </c>
      <c r="AU12" s="32">
        <f t="shared" si="17"/>
        <v>1.2159400439557993E-2</v>
      </c>
      <c r="AV12" s="33">
        <f t="shared" si="18"/>
        <v>1.2916435400210218E-2</v>
      </c>
      <c r="AW12" s="34">
        <f t="shared" si="19"/>
        <v>0.27595935005000749</v>
      </c>
      <c r="AX12" s="35">
        <f t="shared" si="20"/>
        <v>188.99162325471656</v>
      </c>
      <c r="AY12" s="36">
        <f t="shared" si="21"/>
        <v>0.15645346426994422</v>
      </c>
      <c r="AZ12" s="37">
        <f t="shared" si="22"/>
        <v>0.40882172356146446</v>
      </c>
      <c r="BA12" s="38">
        <f t="shared" si="23"/>
        <v>253.80984359513283</v>
      </c>
      <c r="BB12" s="36">
        <f t="shared" si="24"/>
        <v>0.12101555220302017</v>
      </c>
      <c r="BC12" s="39">
        <f t="shared" si="25"/>
        <v>-3.5437912066924052E-2</v>
      </c>
      <c r="BD12" s="40">
        <f t="shared" si="26"/>
        <v>0.29077413663181823</v>
      </c>
      <c r="BE12" s="41">
        <f t="shared" si="27"/>
        <v>8.3739671901763447E-3</v>
      </c>
      <c r="BF12" s="42">
        <f t="shared" si="28"/>
        <v>1.0626601616566235E-2</v>
      </c>
      <c r="BG12" s="43">
        <f>(0.95*BF12)+0.05*'3. CÁLCULO DO IQE IAE'!H9</f>
        <v>1.0778286582594016E-2</v>
      </c>
      <c r="BH12" s="44">
        <f t="shared" si="29"/>
        <v>1.0778286582594018E-2</v>
      </c>
      <c r="BI12" s="45">
        <f t="shared" si="30"/>
        <v>1.9400915848669232E-3</v>
      </c>
    </row>
    <row r="13" spans="1:61" ht="11.25">
      <c r="A13" s="14">
        <v>280070</v>
      </c>
      <c r="B13" s="15" t="s">
        <v>27</v>
      </c>
      <c r="C13" s="16">
        <v>89.72</v>
      </c>
      <c r="D13" s="17">
        <v>0.95798319327731096</v>
      </c>
      <c r="E13" s="18">
        <v>0.95798319327731096</v>
      </c>
      <c r="F13" s="17">
        <v>0.92473118279569888</v>
      </c>
      <c r="G13" s="18">
        <v>0.92473118279569888</v>
      </c>
      <c r="H13" s="19">
        <v>178.2</v>
      </c>
      <c r="I13" s="19">
        <v>176.6</v>
      </c>
      <c r="J13" s="20">
        <v>181.73765415306499</v>
      </c>
      <c r="K13" s="20">
        <v>173.16361534276399</v>
      </c>
      <c r="L13" s="17">
        <v>0.46299999999999997</v>
      </c>
      <c r="M13" s="17">
        <v>3.5000000000000003E-2</v>
      </c>
      <c r="N13" s="17">
        <v>0.214</v>
      </c>
      <c r="O13" s="17">
        <v>0.20699999999999999</v>
      </c>
      <c r="P13" s="17">
        <v>0.46585963003264502</v>
      </c>
      <c r="Q13" s="17">
        <v>0.1794523032281462</v>
      </c>
      <c r="R13" s="17">
        <v>0.26877040261153501</v>
      </c>
      <c r="S13" s="17">
        <v>0.23730504171200539</v>
      </c>
      <c r="T13" s="21">
        <v>0.96296296296296291</v>
      </c>
      <c r="U13" s="22">
        <v>772.6</v>
      </c>
      <c r="V13" s="23">
        <v>7.6999999999999999E-2</v>
      </c>
      <c r="W13" s="23">
        <v>0.66099999999999992</v>
      </c>
      <c r="X13" s="24">
        <v>0.26200000000000001</v>
      </c>
      <c r="Y13" s="25">
        <v>0.971830985915493</v>
      </c>
      <c r="Z13" s="26">
        <v>775.39322695035503</v>
      </c>
      <c r="AA13" s="23">
        <v>8.7588652482269505E-2</v>
      </c>
      <c r="AB13" s="23">
        <v>0.68652482269503601</v>
      </c>
      <c r="AC13" s="24">
        <v>0.225886524822695</v>
      </c>
      <c r="AD13" s="27">
        <f t="shared" si="0"/>
        <v>0.30890808202500003</v>
      </c>
      <c r="AE13" s="28">
        <f t="shared" si="1"/>
        <v>52.73450340102076</v>
      </c>
      <c r="AF13" s="27">
        <f t="shared" si="2"/>
        <v>0.11896228080694193</v>
      </c>
      <c r="AG13" s="27">
        <f t="shared" si="3"/>
        <v>0.39689129295021858</v>
      </c>
      <c r="AH13" s="28">
        <f t="shared" si="4"/>
        <v>66.700945784637284</v>
      </c>
      <c r="AI13" s="27">
        <f t="shared" si="5"/>
        <v>0.11585712458803034</v>
      </c>
      <c r="AJ13" s="29">
        <f t="shared" si="6"/>
        <v>13.966442383616524</v>
      </c>
      <c r="AK13" s="30">
        <f t="shared" si="7"/>
        <v>0.22516282043101321</v>
      </c>
      <c r="AL13" s="31">
        <f t="shared" si="8"/>
        <v>6.0718537831405649E-3</v>
      </c>
      <c r="AM13" s="27">
        <f t="shared" si="9"/>
        <v>0.9000354848040002</v>
      </c>
      <c r="AN13" s="28">
        <f t="shared" si="10"/>
        <v>152.26785205267271</v>
      </c>
      <c r="AO13" s="27">
        <f t="shared" si="11"/>
        <v>0.13447628511579746</v>
      </c>
      <c r="AP13" s="27">
        <f t="shared" si="12"/>
        <v>0.81857992265379143</v>
      </c>
      <c r="AQ13" s="28">
        <f t="shared" si="13"/>
        <v>131.07903506904123</v>
      </c>
      <c r="AR13" s="27">
        <f t="shared" si="14"/>
        <v>0.13404845009388527</v>
      </c>
      <c r="AS13" s="28">
        <f t="shared" si="15"/>
        <v>-21.188816983631483</v>
      </c>
      <c r="AT13" s="30">
        <f t="shared" si="16"/>
        <v>0.32188796875826481</v>
      </c>
      <c r="AU13" s="32">
        <f t="shared" si="17"/>
        <v>7.4833108472265614E-3</v>
      </c>
      <c r="AV13" s="33">
        <f t="shared" si="18"/>
        <v>6.7775823151835632E-3</v>
      </c>
      <c r="AW13" s="34">
        <f t="shared" si="19"/>
        <v>0.42454478559652969</v>
      </c>
      <c r="AX13" s="35">
        <f t="shared" si="20"/>
        <v>315.85503093143888</v>
      </c>
      <c r="AY13" s="36">
        <f t="shared" si="21"/>
        <v>0.29634478002240594</v>
      </c>
      <c r="AZ13" s="37">
        <f t="shared" si="22"/>
        <v>0.35782916319107444</v>
      </c>
      <c r="BA13" s="38">
        <f t="shared" si="23"/>
        <v>269.64258251427322</v>
      </c>
      <c r="BB13" s="36">
        <f t="shared" si="24"/>
        <v>0.13545048561581849</v>
      </c>
      <c r="BC13" s="39">
        <f t="shared" si="25"/>
        <v>-0.16089429440658745</v>
      </c>
      <c r="BD13" s="40">
        <f t="shared" si="26"/>
        <v>0.14346686596945893</v>
      </c>
      <c r="BE13" s="41">
        <f t="shared" si="27"/>
        <v>5.9231042218436097E-3</v>
      </c>
      <c r="BF13" s="42">
        <f t="shared" si="28"/>
        <v>6.6479080120500928E-3</v>
      </c>
      <c r="BG13" s="43">
        <f>(0.95*BF13)+0.05*'3. CÁLCULO DO IQE IAE'!H10</f>
        <v>6.6106127638715694E-3</v>
      </c>
      <c r="BH13" s="44">
        <f t="shared" si="29"/>
        <v>6.6106127638715702E-3</v>
      </c>
      <c r="BI13" s="45">
        <f t="shared" si="30"/>
        <v>1.1899102974968826E-3</v>
      </c>
    </row>
    <row r="14" spans="1:61" ht="11.25">
      <c r="A14" s="14">
        <v>280100</v>
      </c>
      <c r="B14" s="15" t="s">
        <v>28</v>
      </c>
      <c r="C14" s="16">
        <v>93.32</v>
      </c>
      <c r="D14" s="17">
        <v>0.9673202614379085</v>
      </c>
      <c r="E14" s="18">
        <v>0.9673202614379085</v>
      </c>
      <c r="F14" s="17">
        <v>0.92405063291139244</v>
      </c>
      <c r="G14" s="18">
        <v>0.92405063291139244</v>
      </c>
      <c r="H14" s="19">
        <v>190.9</v>
      </c>
      <c r="I14" s="19">
        <v>194.6</v>
      </c>
      <c r="J14" s="20">
        <v>203.361425668934</v>
      </c>
      <c r="K14" s="20">
        <v>194.75012710315301</v>
      </c>
      <c r="L14" s="17">
        <v>0.36099999999999999</v>
      </c>
      <c r="M14" s="17">
        <v>0.14099999999999999</v>
      </c>
      <c r="N14" s="17">
        <v>0.15</v>
      </c>
      <c r="O14" s="17">
        <v>0.45700000000000002</v>
      </c>
      <c r="P14" s="17">
        <v>0.23678317630302101</v>
      </c>
      <c r="Q14" s="17">
        <v>0.29080154009033321</v>
      </c>
      <c r="R14" s="17">
        <v>0.15412899589461601</v>
      </c>
      <c r="S14" s="17">
        <v>0.42554611511832496</v>
      </c>
      <c r="T14" s="21">
        <v>0.8990825688073395</v>
      </c>
      <c r="U14" s="22">
        <v>772.7</v>
      </c>
      <c r="V14" s="23">
        <v>0.22699999999999998</v>
      </c>
      <c r="W14" s="23">
        <v>0.40399999999999997</v>
      </c>
      <c r="X14" s="24">
        <v>0.36899999999999999</v>
      </c>
      <c r="Y14" s="25">
        <v>0.94339622641509435</v>
      </c>
      <c r="Z14" s="26">
        <v>780.86888639535096</v>
      </c>
      <c r="AA14" s="23">
        <v>0.11016027834464701</v>
      </c>
      <c r="AB14" s="23">
        <v>0.56188051155898899</v>
      </c>
      <c r="AC14" s="24">
        <v>0.32795921009636497</v>
      </c>
      <c r="AD14" s="27">
        <f t="shared" si="0"/>
        <v>0.53158535180099997</v>
      </c>
      <c r="AE14" s="28">
        <f t="shared" si="1"/>
        <v>98.163315434666757</v>
      </c>
      <c r="AF14" s="27">
        <f t="shared" si="2"/>
        <v>0.31287221902099771</v>
      </c>
      <c r="AG14" s="27">
        <f t="shared" si="3"/>
        <v>0.97054308542486911</v>
      </c>
      <c r="AH14" s="28">
        <f t="shared" si="4"/>
        <v>182.38082105486455</v>
      </c>
      <c r="AI14" s="27">
        <f t="shared" si="5"/>
        <v>0.42539780475363137</v>
      </c>
      <c r="AJ14" s="29">
        <f t="shared" si="6"/>
        <v>84.217505620197798</v>
      </c>
      <c r="AK14" s="30">
        <f t="shared" si="7"/>
        <v>0.51413243231469963</v>
      </c>
      <c r="AL14" s="31">
        <f t="shared" si="8"/>
        <v>1.7366430844938698E-2</v>
      </c>
      <c r="AM14" s="27">
        <f t="shared" si="9"/>
        <v>1.5337584025000002</v>
      </c>
      <c r="AN14" s="28">
        <f t="shared" si="10"/>
        <v>288.71548365177779</v>
      </c>
      <c r="AO14" s="27">
        <f t="shared" si="11"/>
        <v>0.49873925444941936</v>
      </c>
      <c r="AP14" s="27">
        <f t="shared" si="12"/>
        <v>1.4540214641317544</v>
      </c>
      <c r="AQ14" s="28">
        <f t="shared" si="13"/>
        <v>261.66421697945748</v>
      </c>
      <c r="AR14" s="27">
        <f t="shared" si="14"/>
        <v>0.46546985464003765</v>
      </c>
      <c r="AS14" s="28">
        <f t="shared" si="15"/>
        <v>-27.05126667232031</v>
      </c>
      <c r="AT14" s="30">
        <f t="shared" si="16"/>
        <v>0.30719988489504796</v>
      </c>
      <c r="AU14" s="32">
        <f t="shared" si="17"/>
        <v>1.3257692303846529E-2</v>
      </c>
      <c r="AV14" s="33">
        <f t="shared" si="18"/>
        <v>1.5312061574392613E-2</v>
      </c>
      <c r="AW14" s="34">
        <f t="shared" si="19"/>
        <v>0.51593101696584376</v>
      </c>
      <c r="AX14" s="35">
        <f t="shared" si="20"/>
        <v>358.42816410396091</v>
      </c>
      <c r="AY14" s="36">
        <f t="shared" si="21"/>
        <v>0.34328985050628558</v>
      </c>
      <c r="AZ14" s="37">
        <f t="shared" si="22"/>
        <v>0.54437404152416158</v>
      </c>
      <c r="BA14" s="38">
        <f t="shared" si="23"/>
        <v>401.0233505542534</v>
      </c>
      <c r="BB14" s="36">
        <f t="shared" si="24"/>
        <v>0.25523220172096733</v>
      </c>
      <c r="BC14" s="39">
        <f t="shared" si="25"/>
        <v>-8.8057648785318243E-2</v>
      </c>
      <c r="BD14" s="40">
        <f t="shared" si="26"/>
        <v>0.22898955736687002</v>
      </c>
      <c r="BE14" s="41">
        <f t="shared" si="27"/>
        <v>1.0377259282178235E-2</v>
      </c>
      <c r="BF14" s="42">
        <f t="shared" si="28"/>
        <v>1.2741038412310703E-2</v>
      </c>
      <c r="BG14" s="43">
        <f>(0.95*BF14)+0.05*'3. CÁLCULO DO IQE IAE'!H11</f>
        <v>1.3083761848064899E-2</v>
      </c>
      <c r="BH14" s="44">
        <f t="shared" si="29"/>
        <v>1.3083761848064901E-2</v>
      </c>
      <c r="BI14" s="45">
        <f t="shared" si="30"/>
        <v>2.3550771326516819E-3</v>
      </c>
    </row>
    <row r="15" spans="1:61" ht="11.25">
      <c r="A15" s="14">
        <v>280110</v>
      </c>
      <c r="B15" s="15" t="s">
        <v>29</v>
      </c>
      <c r="C15" s="16">
        <v>87.76</v>
      </c>
      <c r="D15" s="17">
        <v>0.96</v>
      </c>
      <c r="E15" s="18">
        <v>0.96</v>
      </c>
      <c r="F15" s="17">
        <v>0.8214285714285714</v>
      </c>
      <c r="G15" s="18">
        <v>0.8214285714285714</v>
      </c>
      <c r="H15" s="19">
        <v>182.8</v>
      </c>
      <c r="I15" s="19">
        <v>184.9</v>
      </c>
      <c r="J15" s="20">
        <v>182.71750444104799</v>
      </c>
      <c r="K15" s="20">
        <v>180.97608495827501</v>
      </c>
      <c r="L15" s="17">
        <v>0.40399999999999997</v>
      </c>
      <c r="M15" s="17">
        <v>0.12</v>
      </c>
      <c r="N15" s="17">
        <v>0.21600000000000003</v>
      </c>
      <c r="O15" s="17">
        <v>0.35200000000000004</v>
      </c>
      <c r="P15" s="17">
        <v>0.459457365942328</v>
      </c>
      <c r="Q15" s="17">
        <v>0.12921383128149999</v>
      </c>
      <c r="R15" s="17">
        <v>0.22433487565066501</v>
      </c>
      <c r="S15" s="17">
        <v>0.3188620589936384</v>
      </c>
      <c r="T15" s="21">
        <v>1</v>
      </c>
      <c r="U15" s="22">
        <v>785.9</v>
      </c>
      <c r="V15" s="23">
        <v>0.13600000000000001</v>
      </c>
      <c r="W15" s="23">
        <v>0.40899999999999997</v>
      </c>
      <c r="X15" s="24">
        <v>0.45500000000000002</v>
      </c>
      <c r="Y15" s="25">
        <v>1</v>
      </c>
      <c r="Z15" s="26">
        <v>798.56071428571397</v>
      </c>
      <c r="AA15" s="23">
        <v>0.107142857142857</v>
      </c>
      <c r="AB15" s="23">
        <v>0.32142857142857101</v>
      </c>
      <c r="AC15" s="24">
        <v>0.57142857142857095</v>
      </c>
      <c r="AD15" s="27">
        <f t="shared" si="0"/>
        <v>0.44558295040000018</v>
      </c>
      <c r="AE15" s="28">
        <f t="shared" si="1"/>
        <v>78.194460799795237</v>
      </c>
      <c r="AF15" s="27">
        <f t="shared" si="2"/>
        <v>0.22763645794528312</v>
      </c>
      <c r="AG15" s="27">
        <f t="shared" si="3"/>
        <v>0.3725737776196319</v>
      </c>
      <c r="AH15" s="28">
        <f t="shared" si="4"/>
        <v>55.919366783470061</v>
      </c>
      <c r="AI15" s="27">
        <f t="shared" si="5"/>
        <v>8.7007358892100345E-2</v>
      </c>
      <c r="AJ15" s="29">
        <f t="shared" si="6"/>
        <v>-22.275094016325177</v>
      </c>
      <c r="AK15" s="30">
        <f t="shared" si="7"/>
        <v>7.6087458079681841E-2</v>
      </c>
      <c r="AL15" s="31">
        <f t="shared" si="8"/>
        <v>3.0937515596139763E-3</v>
      </c>
      <c r="AM15" s="27">
        <f t="shared" si="9"/>
        <v>1.1235321610240003</v>
      </c>
      <c r="AN15" s="28">
        <f t="shared" si="10"/>
        <v>199.43145271040413</v>
      </c>
      <c r="AO15" s="27">
        <f t="shared" si="11"/>
        <v>0.26038505332752132</v>
      </c>
      <c r="AP15" s="27">
        <f t="shared" si="12"/>
        <v>1.0465193899373935</v>
      </c>
      <c r="AQ15" s="28">
        <f t="shared" si="13"/>
        <v>155.57444951954329</v>
      </c>
      <c r="AR15" s="27">
        <f t="shared" si="14"/>
        <v>0.19621710156993721</v>
      </c>
      <c r="AS15" s="28">
        <f t="shared" si="15"/>
        <v>-43.857003190860837</v>
      </c>
      <c r="AT15" s="30">
        <f t="shared" si="16"/>
        <v>0.2650939257012801</v>
      </c>
      <c r="AU15" s="32">
        <f t="shared" si="17"/>
        <v>7.7179285509623129E-3</v>
      </c>
      <c r="AV15" s="33">
        <f t="shared" si="18"/>
        <v>5.4058400552881442E-3</v>
      </c>
      <c r="AW15" s="34">
        <f t="shared" si="19"/>
        <v>0.80696499297730562</v>
      </c>
      <c r="AX15" s="35">
        <f t="shared" si="20"/>
        <v>634.1937879808645</v>
      </c>
      <c r="AY15" s="36">
        <f t="shared" si="21"/>
        <v>0.64737450872185476</v>
      </c>
      <c r="AZ15" s="37">
        <f t="shared" si="22"/>
        <v>1.1926988263287412</v>
      </c>
      <c r="BA15" s="38">
        <f t="shared" si="23"/>
        <v>952.44242668081233</v>
      </c>
      <c r="BB15" s="36">
        <f t="shared" si="24"/>
        <v>0.7579688215240683</v>
      </c>
      <c r="BC15" s="39">
        <f t="shared" si="25"/>
        <v>0.11059431280221355</v>
      </c>
      <c r="BD15" s="40">
        <f t="shared" si="26"/>
        <v>0.46224096895274036</v>
      </c>
      <c r="BE15" s="41">
        <f t="shared" si="27"/>
        <v>2.6689192241068766E-2</v>
      </c>
      <c r="BF15" s="42">
        <f t="shared" si="28"/>
        <v>1.6399764416165155E-2</v>
      </c>
      <c r="BG15" s="43">
        <f>(0.95*BF15)+0.05*'3. CÁLCULO DO IQE IAE'!H12</f>
        <v>1.5762652298684125E-2</v>
      </c>
      <c r="BH15" s="44">
        <f t="shared" si="29"/>
        <v>1.5762652298684128E-2</v>
      </c>
      <c r="BI15" s="45">
        <f t="shared" si="30"/>
        <v>2.8372774137631431E-3</v>
      </c>
    </row>
    <row r="16" spans="1:61" ht="11.25">
      <c r="A16" s="14">
        <v>280120</v>
      </c>
      <c r="B16" s="15" t="s">
        <v>30</v>
      </c>
      <c r="C16" s="16">
        <v>88.54</v>
      </c>
      <c r="D16" s="17">
        <v>0.95511669658886889</v>
      </c>
      <c r="E16" s="18">
        <v>0.95511669658886889</v>
      </c>
      <c r="F16" s="17">
        <v>0.97808764940239046</v>
      </c>
      <c r="G16" s="18">
        <v>0.9760956175298805</v>
      </c>
      <c r="H16" s="19">
        <v>179.9</v>
      </c>
      <c r="I16" s="19">
        <v>179.8</v>
      </c>
      <c r="J16" s="20">
        <v>191.23581545170899</v>
      </c>
      <c r="K16" s="20">
        <v>186.92062436118599</v>
      </c>
      <c r="L16" s="17">
        <v>0.46799999999999997</v>
      </c>
      <c r="M16" s="17">
        <v>7.2000000000000008E-2</v>
      </c>
      <c r="N16" s="17">
        <v>0.22899999999999998</v>
      </c>
      <c r="O16" s="17">
        <v>0.26</v>
      </c>
      <c r="P16" s="17">
        <v>0.36244168234004798</v>
      </c>
      <c r="Q16" s="17">
        <v>0.2009151863961825</v>
      </c>
      <c r="R16" s="17">
        <v>0.21794795657893601</v>
      </c>
      <c r="S16" s="17">
        <v>0.38262582485981911</v>
      </c>
      <c r="T16" s="21">
        <v>0.92356687898089174</v>
      </c>
      <c r="U16" s="22">
        <v>756.2</v>
      </c>
      <c r="V16" s="23">
        <v>0.29299999999999998</v>
      </c>
      <c r="W16" s="23">
        <v>0.502</v>
      </c>
      <c r="X16" s="24">
        <v>0.20499999999999999</v>
      </c>
      <c r="Y16" s="25">
        <v>0.9603340292275574</v>
      </c>
      <c r="Z16" s="26">
        <v>774.03608099205201</v>
      </c>
      <c r="AA16" s="23">
        <v>0.144855872874115</v>
      </c>
      <c r="AB16" s="23">
        <v>0.56875560237925304</v>
      </c>
      <c r="AC16" s="24">
        <v>0.28638852474663201</v>
      </c>
      <c r="AD16" s="27">
        <f t="shared" si="0"/>
        <v>0.32524665241600009</v>
      </c>
      <c r="AE16" s="28">
        <f t="shared" si="1"/>
        <v>55.88566663096524</v>
      </c>
      <c r="AF16" s="27">
        <f t="shared" si="2"/>
        <v>0.13241281670843946</v>
      </c>
      <c r="AG16" s="27">
        <f t="shared" si="3"/>
        <v>0.58622522983095837</v>
      </c>
      <c r="AH16" s="28">
        <f t="shared" si="4"/>
        <v>109.65072628238769</v>
      </c>
      <c r="AI16" s="27">
        <f t="shared" si="5"/>
        <v>0.23078380684093391</v>
      </c>
      <c r="AJ16" s="29">
        <f t="shared" si="6"/>
        <v>53.765059651422455</v>
      </c>
      <c r="AK16" s="30">
        <f t="shared" si="7"/>
        <v>0.3888698229379397</v>
      </c>
      <c r="AL16" s="31">
        <f t="shared" si="8"/>
        <v>1.1154677175751183E-2</v>
      </c>
      <c r="AM16" s="27">
        <f t="shared" si="9"/>
        <v>0.94373453160000009</v>
      </c>
      <c r="AN16" s="28">
        <f t="shared" si="10"/>
        <v>162.06751416849869</v>
      </c>
      <c r="AO16" s="27">
        <f t="shared" si="11"/>
        <v>0.16063763345832441</v>
      </c>
      <c r="AP16" s="27">
        <f t="shared" si="12"/>
        <v>1.1691780116244312</v>
      </c>
      <c r="AQ16" s="28">
        <f t="shared" si="13"/>
        <v>213.31933689617978</v>
      </c>
      <c r="AR16" s="27">
        <f t="shared" si="14"/>
        <v>0.34277195105395586</v>
      </c>
      <c r="AS16" s="28">
        <f t="shared" si="15"/>
        <v>51.251822727681088</v>
      </c>
      <c r="AT16" s="30">
        <f t="shared" si="16"/>
        <v>0.50338448432543004</v>
      </c>
      <c r="AU16" s="32">
        <f t="shared" si="17"/>
        <v>1.4115143624549183E-2</v>
      </c>
      <c r="AV16" s="33">
        <f t="shared" si="18"/>
        <v>1.2634910400150183E-2</v>
      </c>
      <c r="AW16" s="34">
        <f t="shared" si="19"/>
        <v>0.2555416401862034</v>
      </c>
      <c r="AX16" s="35">
        <f t="shared" si="20"/>
        <v>178.47060703679631</v>
      </c>
      <c r="AY16" s="36">
        <f t="shared" si="21"/>
        <v>0.1448520196238384</v>
      </c>
      <c r="AZ16" s="37">
        <f t="shared" si="22"/>
        <v>0.44625771060982317</v>
      </c>
      <c r="BA16" s="38">
        <f t="shared" si="23"/>
        <v>331.71816688755717</v>
      </c>
      <c r="BB16" s="36">
        <f t="shared" si="24"/>
        <v>0.19204567938268113</v>
      </c>
      <c r="BC16" s="39">
        <f t="shared" si="25"/>
        <v>4.7193659758842738E-2</v>
      </c>
      <c r="BD16" s="40">
        <f t="shared" si="26"/>
        <v>0.38779774825835972</v>
      </c>
      <c r="BE16" s="41">
        <f t="shared" si="27"/>
        <v>1.189307154471279E-2</v>
      </c>
      <c r="BF16" s="42">
        <f t="shared" si="28"/>
        <v>1.2260318783922416E-2</v>
      </c>
      <c r="BG16" s="43">
        <f>(0.95*BF16)+0.05*'3. CÁLCULO DO IQE IAE'!H13</f>
        <v>1.2324851181973077E-2</v>
      </c>
      <c r="BH16" s="44">
        <f t="shared" si="29"/>
        <v>1.2324851181973078E-2</v>
      </c>
      <c r="BI16" s="45">
        <f t="shared" si="30"/>
        <v>2.2184732127551541E-3</v>
      </c>
    </row>
    <row r="17" spans="1:61" ht="11.25">
      <c r="A17" s="14">
        <v>280130</v>
      </c>
      <c r="B17" s="15" t="s">
        <v>31</v>
      </c>
      <c r="C17" s="16">
        <v>98.54</v>
      </c>
      <c r="D17" s="17">
        <v>0.9576271186440678</v>
      </c>
      <c r="E17" s="18">
        <v>0.9576271186440678</v>
      </c>
      <c r="F17" s="17">
        <v>0.93051359516616317</v>
      </c>
      <c r="G17" s="18">
        <v>0.93051359516616317</v>
      </c>
      <c r="H17" s="19">
        <v>180.5</v>
      </c>
      <c r="I17" s="19">
        <v>182.8</v>
      </c>
      <c r="J17" s="20">
        <v>191.515946655432</v>
      </c>
      <c r="K17" s="20">
        <v>185.60060992017699</v>
      </c>
      <c r="L17" s="17">
        <v>0.46399999999999997</v>
      </c>
      <c r="M17" s="17">
        <v>0.10199999999999999</v>
      </c>
      <c r="N17" s="17">
        <v>0.222</v>
      </c>
      <c r="O17" s="17">
        <v>0.30199999999999999</v>
      </c>
      <c r="P17" s="17">
        <v>0.37012299557671602</v>
      </c>
      <c r="Q17" s="17">
        <v>0.20961920213281321</v>
      </c>
      <c r="R17" s="17">
        <v>0.231522183200949</v>
      </c>
      <c r="S17" s="17">
        <v>0.35556547455367771</v>
      </c>
      <c r="T17" s="21">
        <v>0.96560846560846558</v>
      </c>
      <c r="U17" s="22">
        <v>771</v>
      </c>
      <c r="V17" s="23">
        <v>0.20199999999999999</v>
      </c>
      <c r="W17" s="23">
        <v>0.5</v>
      </c>
      <c r="X17" s="24">
        <v>0.29799999999999999</v>
      </c>
      <c r="Y17" s="25">
        <v>0.90830945558739251</v>
      </c>
      <c r="Z17" s="26">
        <v>775.25688559498599</v>
      </c>
      <c r="AA17" s="23">
        <v>0.15507057235678801</v>
      </c>
      <c r="AB17" s="23">
        <v>0.52891497229074003</v>
      </c>
      <c r="AC17" s="24">
        <v>0.31601445535247102</v>
      </c>
      <c r="AD17" s="27">
        <f t="shared" si="0"/>
        <v>0.34889341158400011</v>
      </c>
      <c r="AE17" s="28">
        <f t="shared" si="1"/>
        <v>60.306817537059814</v>
      </c>
      <c r="AF17" s="27">
        <f t="shared" si="2"/>
        <v>0.15128421264987127</v>
      </c>
      <c r="AG17" s="27">
        <f t="shared" si="3"/>
        <v>0.58050885883144931</v>
      </c>
      <c r="AH17" s="28">
        <f t="shared" si="4"/>
        <v>103.45143420368164</v>
      </c>
      <c r="AI17" s="27">
        <f t="shared" si="5"/>
        <v>0.21419550155355979</v>
      </c>
      <c r="AJ17" s="29">
        <f t="shared" si="6"/>
        <v>43.144616666621829</v>
      </c>
      <c r="AK17" s="30">
        <f t="shared" si="7"/>
        <v>0.34518386081925434</v>
      </c>
      <c r="AL17" s="31">
        <f t="shared" si="8"/>
        <v>1.0104861975521061E-2</v>
      </c>
      <c r="AM17" s="27">
        <f t="shared" si="9"/>
        <v>1.0260798579360002</v>
      </c>
      <c r="AN17" s="28">
        <f t="shared" si="10"/>
        <v>179.61962692770504</v>
      </c>
      <c r="AO17" s="27">
        <f t="shared" si="11"/>
        <v>0.20749505880764788</v>
      </c>
      <c r="AP17" s="27">
        <f t="shared" si="12"/>
        <v>1.0851847178110607</v>
      </c>
      <c r="AQ17" s="28">
        <f t="shared" si="13"/>
        <v>187.41562300468493</v>
      </c>
      <c r="AR17" s="27">
        <f t="shared" si="14"/>
        <v>0.27702907643920521</v>
      </c>
      <c r="AS17" s="28">
        <f t="shared" si="15"/>
        <v>7.7959960769798897</v>
      </c>
      <c r="AT17" s="30">
        <f t="shared" si="16"/>
        <v>0.39450801457551765</v>
      </c>
      <c r="AU17" s="32">
        <f t="shared" si="17"/>
        <v>1.1214301882367264E-2</v>
      </c>
      <c r="AV17" s="33">
        <f t="shared" si="18"/>
        <v>1.0659581928944162E-2</v>
      </c>
      <c r="AW17" s="34">
        <f t="shared" si="19"/>
        <v>0.42808308063998407</v>
      </c>
      <c r="AX17" s="35">
        <f t="shared" si="20"/>
        <v>318.70105856693419</v>
      </c>
      <c r="AY17" s="36">
        <f t="shared" si="21"/>
        <v>0.29948307307229666</v>
      </c>
      <c r="AZ17" s="37">
        <f t="shared" si="22"/>
        <v>0.49213236746354111</v>
      </c>
      <c r="BA17" s="38">
        <f t="shared" si="23"/>
        <v>346.54640418506085</v>
      </c>
      <c r="BB17" s="36">
        <f t="shared" si="24"/>
        <v>0.20556479437041561</v>
      </c>
      <c r="BC17" s="39">
        <f t="shared" si="25"/>
        <v>-9.3918278701881047E-2</v>
      </c>
      <c r="BD17" s="40">
        <f t="shared" si="26"/>
        <v>0.22210817452072926</v>
      </c>
      <c r="BE17" s="41">
        <f t="shared" si="27"/>
        <v>9.0721034567676512E-3</v>
      </c>
      <c r="BF17" s="42">
        <f t="shared" si="28"/>
        <v>1.0031873604154983E-2</v>
      </c>
      <c r="BG17" s="43">
        <f>(0.95*BF17)+0.05*'3. CÁLCULO DO IQE IAE'!H14</f>
        <v>1.0059879636089421E-2</v>
      </c>
      <c r="BH17" s="44">
        <f t="shared" si="29"/>
        <v>1.0059879636089423E-2</v>
      </c>
      <c r="BI17" s="45">
        <f t="shared" si="30"/>
        <v>1.8107783344960961E-3</v>
      </c>
    </row>
    <row r="18" spans="1:61" ht="11.25">
      <c r="A18" s="14">
        <v>280140</v>
      </c>
      <c r="B18" s="15" t="s">
        <v>32</v>
      </c>
      <c r="C18" s="16">
        <v>93.78</v>
      </c>
      <c r="D18" s="17">
        <v>0.95546558704453444</v>
      </c>
      <c r="E18" s="18">
        <v>0.95546558704453444</v>
      </c>
      <c r="F18" s="17">
        <v>0.95348837209302328</v>
      </c>
      <c r="G18" s="18">
        <v>0.95813953488372094</v>
      </c>
      <c r="H18" s="19">
        <v>185.7</v>
      </c>
      <c r="I18" s="19">
        <v>189.4</v>
      </c>
      <c r="J18" s="20">
        <v>198.283445374076</v>
      </c>
      <c r="K18" s="20">
        <v>190.919287077018</v>
      </c>
      <c r="L18" s="17">
        <v>0.42299999999999999</v>
      </c>
      <c r="M18" s="17">
        <v>0.14199999999999999</v>
      </c>
      <c r="N18" s="17">
        <v>0.155</v>
      </c>
      <c r="O18" s="17">
        <v>0.38900000000000001</v>
      </c>
      <c r="P18" s="17">
        <v>0.29392408639536699</v>
      </c>
      <c r="Q18" s="17">
        <v>0.2487764739346891</v>
      </c>
      <c r="R18" s="17">
        <v>0.239719794647269</v>
      </c>
      <c r="S18" s="17">
        <v>0.41112226742204</v>
      </c>
      <c r="T18" s="21">
        <v>0.97860962566844922</v>
      </c>
      <c r="U18" s="22">
        <v>768.1</v>
      </c>
      <c r="V18" s="23">
        <v>0.221</v>
      </c>
      <c r="W18" s="23">
        <v>0.48700000000000004</v>
      </c>
      <c r="X18" s="24">
        <v>0.29299999999999998</v>
      </c>
      <c r="Y18" s="25">
        <v>0.96124031007751942</v>
      </c>
      <c r="Z18" s="26">
        <v>784.18936507936496</v>
      </c>
      <c r="AA18" s="23">
        <v>0.112830687830688</v>
      </c>
      <c r="AB18" s="23">
        <v>0.51693121693121702</v>
      </c>
      <c r="AC18" s="24">
        <v>0.37023809523809498</v>
      </c>
      <c r="AD18" s="27">
        <f t="shared" si="0"/>
        <v>0.43419401635599991</v>
      </c>
      <c r="AE18" s="28">
        <f t="shared" si="1"/>
        <v>77.039026743339946</v>
      </c>
      <c r="AF18" s="27">
        <f t="shared" si="2"/>
        <v>0.22270456260248342</v>
      </c>
      <c r="AG18" s="27">
        <f t="shared" si="3"/>
        <v>0.77744953823509344</v>
      </c>
      <c r="AH18" s="28">
        <f t="shared" si="4"/>
        <v>146.98535569477417</v>
      </c>
      <c r="AI18" s="27">
        <f t="shared" si="5"/>
        <v>0.33068525084789424</v>
      </c>
      <c r="AJ18" s="29">
        <f t="shared" si="6"/>
        <v>69.946328951434225</v>
      </c>
      <c r="AK18" s="30">
        <f t="shared" si="7"/>
        <v>0.45542960002861532</v>
      </c>
      <c r="AL18" s="31">
        <f t="shared" si="8"/>
        <v>1.4378967796371375E-2</v>
      </c>
      <c r="AM18" s="27">
        <f t="shared" si="9"/>
        <v>1.3775834270249998</v>
      </c>
      <c r="AN18" s="28">
        <f t="shared" si="10"/>
        <v>249.29463584831683</v>
      </c>
      <c r="AO18" s="27">
        <f t="shared" si="11"/>
        <v>0.39350067385809706</v>
      </c>
      <c r="AP18" s="27">
        <f t="shared" si="12"/>
        <v>1.1510035332905044</v>
      </c>
      <c r="AQ18" s="28">
        <f t="shared" si="13"/>
        <v>210.54998811062364</v>
      </c>
      <c r="AR18" s="27">
        <f t="shared" si="14"/>
        <v>0.33574342415098124</v>
      </c>
      <c r="AS18" s="28">
        <f t="shared" si="15"/>
        <v>-38.744647737693185</v>
      </c>
      <c r="AT18" s="30">
        <f t="shared" si="16"/>
        <v>0.27790268477337626</v>
      </c>
      <c r="AU18" s="32">
        <f t="shared" si="17"/>
        <v>1.0447136587081005E-2</v>
      </c>
      <c r="AV18" s="33">
        <f t="shared" si="18"/>
        <v>1.241305219172619E-2</v>
      </c>
      <c r="AW18" s="34">
        <f t="shared" si="19"/>
        <v>0.40544018175200958</v>
      </c>
      <c r="AX18" s="35">
        <f t="shared" si="20"/>
        <v>304.75724309882622</v>
      </c>
      <c r="AY18" s="36">
        <f t="shared" si="21"/>
        <v>0.28410733369901903</v>
      </c>
      <c r="AZ18" s="37">
        <f t="shared" si="22"/>
        <v>0.63331617630259052</v>
      </c>
      <c r="BA18" s="38">
        <f t="shared" si="23"/>
        <v>477.39020514312585</v>
      </c>
      <c r="BB18" s="36">
        <f t="shared" si="24"/>
        <v>0.32485694994457254</v>
      </c>
      <c r="BC18" s="39">
        <f t="shared" si="25"/>
        <v>4.074961624555351E-2</v>
      </c>
      <c r="BD18" s="40">
        <f t="shared" si="26"/>
        <v>0.38023133797082187</v>
      </c>
      <c r="BE18" s="41">
        <f t="shared" si="27"/>
        <v>1.4890852932246627E-2</v>
      </c>
      <c r="BF18" s="47">
        <f t="shared" si="28"/>
        <v>1.3696544102252409E-2</v>
      </c>
      <c r="BG18" s="43">
        <f>(0.95*BF18)+0.05*'3. CÁLCULO DO IQE IAE'!H15</f>
        <v>1.3714998598064085E-2</v>
      </c>
      <c r="BH18" s="44">
        <f t="shared" si="29"/>
        <v>1.3714998598064087E-2</v>
      </c>
      <c r="BI18" s="45">
        <f t="shared" si="30"/>
        <v>2.4686997476515357E-3</v>
      </c>
    </row>
    <row r="19" spans="1:61" ht="11.25">
      <c r="A19" s="14">
        <v>280150</v>
      </c>
      <c r="B19" s="15" t="s">
        <v>33</v>
      </c>
      <c r="C19" s="16">
        <v>92.58</v>
      </c>
      <c r="D19" s="17">
        <v>0.96703296703296704</v>
      </c>
      <c r="E19" s="18">
        <v>0.96703296703296704</v>
      </c>
      <c r="F19" s="17">
        <v>0.9455445544554455</v>
      </c>
      <c r="G19" s="18">
        <v>0.95049504950495045</v>
      </c>
      <c r="H19" s="19">
        <v>185.3</v>
      </c>
      <c r="I19" s="19">
        <v>188.4</v>
      </c>
      <c r="J19" s="20">
        <v>195.763708235233</v>
      </c>
      <c r="K19" s="20">
        <v>186.04412910763901</v>
      </c>
      <c r="L19" s="17">
        <v>0.41399999999999998</v>
      </c>
      <c r="M19" s="17">
        <v>0.11699999999999999</v>
      </c>
      <c r="N19" s="17">
        <v>0.156</v>
      </c>
      <c r="O19" s="17">
        <v>0.36599999999999999</v>
      </c>
      <c r="P19" s="17">
        <v>0.34055171872547502</v>
      </c>
      <c r="Q19" s="17">
        <v>0.256375503583949</v>
      </c>
      <c r="R19" s="17">
        <v>0.21906662780651801</v>
      </c>
      <c r="S19" s="17">
        <v>0.33927850235763146</v>
      </c>
      <c r="T19" s="21">
        <v>0.93220338983050843</v>
      </c>
      <c r="U19" s="22">
        <v>760.3</v>
      </c>
      <c r="V19" s="23">
        <v>0.26600000000000001</v>
      </c>
      <c r="W19" s="23">
        <v>0.50800000000000001</v>
      </c>
      <c r="X19" s="24">
        <v>0.22600000000000001</v>
      </c>
      <c r="Y19" s="25">
        <v>0.88554216867469882</v>
      </c>
      <c r="Z19" s="26">
        <v>766.23735621080095</v>
      </c>
      <c r="AA19" s="23">
        <v>0.17098158111147399</v>
      </c>
      <c r="AB19" s="23">
        <v>0.62812224434998798</v>
      </c>
      <c r="AC19" s="24">
        <v>0.200896174538537</v>
      </c>
      <c r="AD19" s="27">
        <f t="shared" si="0"/>
        <v>0.42845141184400015</v>
      </c>
      <c r="AE19" s="28">
        <f t="shared" si="1"/>
        <v>76.77472639662642</v>
      </c>
      <c r="AF19" s="27">
        <f t="shared" si="2"/>
        <v>0.22157641371179229</v>
      </c>
      <c r="AG19" s="27">
        <f t="shared" si="3"/>
        <v>0.68643655256227654</v>
      </c>
      <c r="AH19" s="28">
        <f t="shared" si="4"/>
        <v>127.06167680485113</v>
      </c>
      <c r="AI19" s="27">
        <f t="shared" si="5"/>
        <v>0.27737270101516581</v>
      </c>
      <c r="AJ19" s="29">
        <f t="shared" si="6"/>
        <v>50.286950408224712</v>
      </c>
      <c r="AK19" s="30">
        <f t="shared" si="7"/>
        <v>0.3745630234136223</v>
      </c>
      <c r="AL19" s="31">
        <f t="shared" si="8"/>
        <v>1.1943484997219162E-2</v>
      </c>
      <c r="AM19" s="27">
        <f t="shared" si="9"/>
        <v>1.3291876332160002</v>
      </c>
      <c r="AN19" s="28">
        <f t="shared" si="10"/>
        <v>242.16338031444738</v>
      </c>
      <c r="AO19" s="27">
        <f t="shared" si="11"/>
        <v>0.37446295011455688</v>
      </c>
      <c r="AP19" s="27">
        <f t="shared" si="12"/>
        <v>1.0938801965092222</v>
      </c>
      <c r="AQ19" s="28">
        <f t="shared" si="13"/>
        <v>193.43523660133187</v>
      </c>
      <c r="AR19" s="27">
        <f t="shared" si="14"/>
        <v>0.29230668117076247</v>
      </c>
      <c r="AS19" s="28">
        <f t="shared" si="15"/>
        <v>-48.728143713115514</v>
      </c>
      <c r="AT19" s="30">
        <f t="shared" si="16"/>
        <v>0.25288951896011236</v>
      </c>
      <c r="AU19" s="32">
        <f t="shared" si="17"/>
        <v>9.2673339497323266E-3</v>
      </c>
      <c r="AV19" s="33">
        <f t="shared" si="18"/>
        <v>1.0605409473475744E-2</v>
      </c>
      <c r="AW19" s="34">
        <f t="shared" si="19"/>
        <v>0.29243828133293831</v>
      </c>
      <c r="AX19" s="35">
        <f t="shared" si="20"/>
        <v>207.26687103997989</v>
      </c>
      <c r="AY19" s="36">
        <f t="shared" si="21"/>
        <v>0.17660544114965593</v>
      </c>
      <c r="AZ19" s="37">
        <f t="shared" si="22"/>
        <v>0.30556503886045516</v>
      </c>
      <c r="BA19" s="38">
        <f t="shared" si="23"/>
        <v>207.33672341236274</v>
      </c>
      <c r="BB19" s="36">
        <f t="shared" si="24"/>
        <v>7.8645347101470919E-2</v>
      </c>
      <c r="BC19" s="39">
        <f t="shared" si="25"/>
        <v>-9.7960094048185009E-2</v>
      </c>
      <c r="BD19" s="40">
        <f t="shared" si="26"/>
        <v>0.21736239135624022</v>
      </c>
      <c r="BE19" s="41">
        <f t="shared" si="27"/>
        <v>5.9802904749162965E-3</v>
      </c>
      <c r="BF19" s="47">
        <f t="shared" si="28"/>
        <v>8.419311249224801E-3</v>
      </c>
      <c r="BG19" s="43">
        <f>(0.95*BF19)+0.05*'3. CÁLCULO DO IQE IAE'!H16</f>
        <v>8.5492446808807104E-3</v>
      </c>
      <c r="BH19" s="44">
        <f t="shared" si="29"/>
        <v>8.5492446808807122E-3</v>
      </c>
      <c r="BI19" s="45">
        <f t="shared" si="30"/>
        <v>1.5388640425585281E-3</v>
      </c>
    </row>
    <row r="20" spans="1:61" ht="11.25">
      <c r="A20" s="14">
        <v>280160</v>
      </c>
      <c r="B20" s="15" t="s">
        <v>34</v>
      </c>
      <c r="C20" s="16">
        <v>100</v>
      </c>
      <c r="D20" s="17">
        <v>0.97058823529411764</v>
      </c>
      <c r="E20" s="18">
        <v>0.97058823529411764</v>
      </c>
      <c r="F20" s="17">
        <v>0.92592592592592593</v>
      </c>
      <c r="G20" s="18">
        <v>0.92592592592592593</v>
      </c>
      <c r="H20" s="19">
        <v>189.9</v>
      </c>
      <c r="I20" s="19">
        <v>193.4</v>
      </c>
      <c r="J20" s="20">
        <v>200.670076923077</v>
      </c>
      <c r="K20" s="20">
        <v>187.53838461538501</v>
      </c>
      <c r="L20" s="17">
        <v>0.30399999999999999</v>
      </c>
      <c r="M20" s="17">
        <v>0.124</v>
      </c>
      <c r="N20" s="17">
        <v>5.9000000000000004E-2</v>
      </c>
      <c r="O20" s="17">
        <v>0.39799999999999996</v>
      </c>
      <c r="P20" s="17">
        <v>0.28153846153846201</v>
      </c>
      <c r="Q20" s="17">
        <v>0.28153846153846157</v>
      </c>
      <c r="R20" s="17">
        <v>0.21923076923076901</v>
      </c>
      <c r="S20" s="17">
        <v>0.33769230769230801</v>
      </c>
      <c r="T20" s="21">
        <v>0.94736842105263153</v>
      </c>
      <c r="U20" s="22">
        <v>759</v>
      </c>
      <c r="V20" s="23">
        <v>0.193</v>
      </c>
      <c r="W20" s="23">
        <v>0.67</v>
      </c>
      <c r="X20" s="24">
        <v>0.13699999999999998</v>
      </c>
      <c r="Y20" s="25">
        <v>0.88888888888888884</v>
      </c>
      <c r="Z20" s="26">
        <v>780.00943562610303</v>
      </c>
      <c r="AA20" s="23">
        <v>0.130511463844797</v>
      </c>
      <c r="AB20" s="23">
        <v>0.51322751322751203</v>
      </c>
      <c r="AC20" s="24">
        <v>0.35626102292769102</v>
      </c>
      <c r="AD20" s="27">
        <f t="shared" si="0"/>
        <v>0.61199954841600013</v>
      </c>
      <c r="AE20" s="28">
        <f t="shared" si="1"/>
        <v>112.80051676642788</v>
      </c>
      <c r="AF20" s="27">
        <f t="shared" si="2"/>
        <v>0.37535016371755636</v>
      </c>
      <c r="AG20" s="27">
        <f t="shared" si="3"/>
        <v>0.84775495603655238</v>
      </c>
      <c r="AH20" s="28">
        <f t="shared" si="4"/>
        <v>157.51764096275437</v>
      </c>
      <c r="AI20" s="27">
        <f t="shared" si="5"/>
        <v>0.35886794673975092</v>
      </c>
      <c r="AJ20" s="29">
        <f t="shared" si="6"/>
        <v>44.717124196326495</v>
      </c>
      <c r="AK20" s="30">
        <f t="shared" si="7"/>
        <v>0.35165218840901119</v>
      </c>
      <c r="AL20" s="31">
        <f t="shared" si="8"/>
        <v>1.3356644410820691E-2</v>
      </c>
      <c r="AM20" s="27">
        <f t="shared" si="9"/>
        <v>1.7305876083239995</v>
      </c>
      <c r="AN20" s="28">
        <f t="shared" si="10"/>
        <v>324.85165393663027</v>
      </c>
      <c r="AO20" s="27">
        <f t="shared" si="11"/>
        <v>0.59520900283596512</v>
      </c>
      <c r="AP20" s="27">
        <f t="shared" si="12"/>
        <v>1.0908319236808945</v>
      </c>
      <c r="AQ20" s="28">
        <f t="shared" si="13"/>
        <v>189.41931190185917</v>
      </c>
      <c r="AR20" s="27">
        <f t="shared" si="14"/>
        <v>0.28211438075061307</v>
      </c>
      <c r="AS20" s="28">
        <f t="shared" si="15"/>
        <v>-135.4323420347711</v>
      </c>
      <c r="AT20" s="30">
        <f t="shared" si="16"/>
        <v>3.5656347868064757E-2</v>
      </c>
      <c r="AU20" s="32">
        <f t="shared" si="17"/>
        <v>5.6715276713133313E-3</v>
      </c>
      <c r="AV20" s="33">
        <f t="shared" si="18"/>
        <v>9.5140860410670106E-3</v>
      </c>
      <c r="AW20" s="34">
        <f t="shared" si="19"/>
        <v>0.224210255416675</v>
      </c>
      <c r="AX20" s="35">
        <f t="shared" si="20"/>
        <v>161.21897418434807</v>
      </c>
      <c r="AY20" s="36">
        <f t="shared" si="21"/>
        <v>0.12582877515324076</v>
      </c>
      <c r="AZ20" s="37">
        <f t="shared" si="22"/>
        <v>0.58857819140422185</v>
      </c>
      <c r="BA20" s="38">
        <f t="shared" si="23"/>
        <v>408.08581591025734</v>
      </c>
      <c r="BB20" s="36">
        <f t="shared" si="24"/>
        <v>0.2616711519029139</v>
      </c>
      <c r="BC20" s="39">
        <f t="shared" si="25"/>
        <v>0.13584237674967314</v>
      </c>
      <c r="BD20" s="40">
        <f t="shared" si="26"/>
        <v>0.49188651842777209</v>
      </c>
      <c r="BE20" s="48">
        <f t="shared" si="27"/>
        <v>1.5512876630145483E-2</v>
      </c>
      <c r="BF20" s="47">
        <f t="shared" si="28"/>
        <v>1.2747143796031367E-2</v>
      </c>
      <c r="BG20" s="43">
        <f>(0.95*BF20)+0.05*'3. CÁLCULO DO IQE IAE'!H17</f>
        <v>1.276981414183995E-2</v>
      </c>
      <c r="BH20" s="44">
        <f t="shared" si="29"/>
        <v>1.2769814141839952E-2</v>
      </c>
      <c r="BI20" s="45">
        <f t="shared" si="30"/>
        <v>2.2985665455311911E-3</v>
      </c>
    </row>
    <row r="21" spans="1:61" ht="11.25">
      <c r="A21" s="14">
        <v>280170</v>
      </c>
      <c r="B21" s="15" t="s">
        <v>35</v>
      </c>
      <c r="C21" s="16">
        <v>97.22</v>
      </c>
      <c r="D21" s="17">
        <v>0.97407407407407409</v>
      </c>
      <c r="E21" s="18">
        <v>0.97407407407407409</v>
      </c>
      <c r="F21" s="17">
        <v>0.96103896103896103</v>
      </c>
      <c r="G21" s="18">
        <v>0.96103896103896103</v>
      </c>
      <c r="H21" s="19">
        <v>179.2</v>
      </c>
      <c r="I21" s="19">
        <v>176.4</v>
      </c>
      <c r="J21" s="20">
        <v>189.29657994182801</v>
      </c>
      <c r="K21" s="20">
        <v>176.84321097223901</v>
      </c>
      <c r="L21" s="17">
        <v>0.48499999999999999</v>
      </c>
      <c r="M21" s="17">
        <v>6.4000000000000001E-2</v>
      </c>
      <c r="N21" s="17">
        <v>0.24</v>
      </c>
      <c r="O21" s="17">
        <v>0.23800000000000002</v>
      </c>
      <c r="P21" s="17">
        <v>0.41884813201427601</v>
      </c>
      <c r="Q21" s="17">
        <v>0.189751342353223</v>
      </c>
      <c r="R21" s="17">
        <v>0.30473051156436698</v>
      </c>
      <c r="S21" s="17">
        <v>0.2658584049179662</v>
      </c>
      <c r="T21" s="21">
        <v>0.98979591836734693</v>
      </c>
      <c r="U21" s="22">
        <v>757.6</v>
      </c>
      <c r="V21" s="23">
        <v>0.30599999999999999</v>
      </c>
      <c r="W21" s="23">
        <v>0.46799999999999997</v>
      </c>
      <c r="X21" s="24">
        <v>0.22699999999999998</v>
      </c>
      <c r="Y21" s="25">
        <v>0.96858638743455494</v>
      </c>
      <c r="Z21" s="26">
        <v>769.04135559030897</v>
      </c>
      <c r="AA21" s="23">
        <v>0.16513678293782999</v>
      </c>
      <c r="AB21" s="23">
        <v>0.56879943790938503</v>
      </c>
      <c r="AC21" s="24">
        <v>0.26606377915278401</v>
      </c>
      <c r="AD21" s="27">
        <f t="shared" si="0"/>
        <v>0.30026016160000002</v>
      </c>
      <c r="AE21" s="28">
        <f t="shared" si="1"/>
        <v>52.411634489419853</v>
      </c>
      <c r="AF21" s="27">
        <f t="shared" si="2"/>
        <v>0.11758413579506263</v>
      </c>
      <c r="AG21" s="27">
        <f t="shared" si="3"/>
        <v>0.47807021085435586</v>
      </c>
      <c r="AH21" s="28">
        <f t="shared" si="4"/>
        <v>86.971196566533294</v>
      </c>
      <c r="AI21" s="27">
        <f t="shared" si="5"/>
        <v>0.17009704488097924</v>
      </c>
      <c r="AJ21" s="29">
        <f t="shared" si="6"/>
        <v>34.559562077113441</v>
      </c>
      <c r="AK21" s="30">
        <f t="shared" si="7"/>
        <v>0.30987023311833317</v>
      </c>
      <c r="AL21" s="31">
        <f t="shared" si="8"/>
        <v>8.588073241350018E-3</v>
      </c>
      <c r="AM21" s="27">
        <f t="shared" si="9"/>
        <v>0.8852551743999999</v>
      </c>
      <c r="AN21" s="28">
        <f t="shared" si="10"/>
        <v>152.11044576657065</v>
      </c>
      <c r="AO21" s="27">
        <f t="shared" si="11"/>
        <v>0.13405607055805582</v>
      </c>
      <c r="AP21" s="27">
        <f t="shared" si="12"/>
        <v>0.77459840979696415</v>
      </c>
      <c r="AQ21" s="28">
        <f t="shared" si="13"/>
        <v>131.64549065173918</v>
      </c>
      <c r="AR21" s="27">
        <f t="shared" si="14"/>
        <v>0.13548609793481378</v>
      </c>
      <c r="AS21" s="28">
        <f t="shared" si="15"/>
        <v>-20.464955114831469</v>
      </c>
      <c r="AT21" s="30">
        <f t="shared" si="16"/>
        <v>0.32370156962461144</v>
      </c>
      <c r="AU21" s="32">
        <f t="shared" si="17"/>
        <v>7.5378378849660366E-3</v>
      </c>
      <c r="AV21" s="33">
        <f t="shared" si="18"/>
        <v>8.0629555631580273E-3</v>
      </c>
      <c r="AW21" s="34">
        <f t="shared" si="19"/>
        <v>0.26771898457764826</v>
      </c>
      <c r="AX21" s="35">
        <f t="shared" si="20"/>
        <v>200.75427105565871</v>
      </c>
      <c r="AY21" s="36">
        <f t="shared" si="21"/>
        <v>0.16942404662888336</v>
      </c>
      <c r="AZ21" s="37">
        <f t="shared" si="22"/>
        <v>0.40219481539870705</v>
      </c>
      <c r="BA21" s="38">
        <f t="shared" si="23"/>
        <v>299.58807601276919</v>
      </c>
      <c r="BB21" s="36">
        <f t="shared" si="24"/>
        <v>0.16275221823907349</v>
      </c>
      <c r="BC21" s="39">
        <f t="shared" si="25"/>
        <v>-6.6718283898098696E-3</v>
      </c>
      <c r="BD21" s="40">
        <f t="shared" si="26"/>
        <v>0.3245504435449903</v>
      </c>
      <c r="BE21" s="48">
        <f t="shared" si="27"/>
        <v>1.0001352792645902E-2</v>
      </c>
      <c r="BF21" s="47">
        <f t="shared" si="28"/>
        <v>9.3186527662256317E-3</v>
      </c>
      <c r="BG21" s="43">
        <f>(0.95*BF21)+0.05*'3. CÁLCULO DO IQE IAE'!H18</f>
        <v>9.2254533710043832E-3</v>
      </c>
      <c r="BH21" s="44">
        <f t="shared" si="29"/>
        <v>9.225453371004385E-3</v>
      </c>
      <c r="BI21" s="45">
        <f t="shared" si="30"/>
        <v>1.6605816067807892E-3</v>
      </c>
    </row>
    <row r="22" spans="1:61" ht="11.25">
      <c r="A22" s="14">
        <v>280190</v>
      </c>
      <c r="B22" s="15" t="s">
        <v>36</v>
      </c>
      <c r="C22" s="16">
        <v>84.5</v>
      </c>
      <c r="D22" s="17">
        <v>0.92307692307692313</v>
      </c>
      <c r="E22" s="18">
        <v>0.92307692307692313</v>
      </c>
      <c r="F22" s="17">
        <v>0.96296296296296291</v>
      </c>
      <c r="G22" s="18">
        <v>0.96296296296296291</v>
      </c>
      <c r="H22" s="19">
        <v>186.3</v>
      </c>
      <c r="I22" s="19">
        <v>183.5</v>
      </c>
      <c r="J22" s="20">
        <v>210.82692307692301</v>
      </c>
      <c r="K22" s="20">
        <v>197.76153846153801</v>
      </c>
      <c r="L22" s="17">
        <v>0.375</v>
      </c>
      <c r="M22" s="17">
        <v>0.20800000000000002</v>
      </c>
      <c r="N22" s="17">
        <v>0.20800000000000002</v>
      </c>
      <c r="O22" s="17">
        <v>0.20899999999999999</v>
      </c>
      <c r="P22" s="17">
        <v>0.269230769230769</v>
      </c>
      <c r="Q22" s="17">
        <v>0.34615384615384592</v>
      </c>
      <c r="R22" s="17">
        <v>0.15384615384615399</v>
      </c>
      <c r="S22" s="17">
        <v>0.46153846153846201</v>
      </c>
      <c r="T22" s="21">
        <v>0.94444444444444442</v>
      </c>
      <c r="U22" s="22">
        <v>787.8</v>
      </c>
      <c r="V22" s="23">
        <v>0.14699999999999999</v>
      </c>
      <c r="W22" s="23">
        <v>0.41200000000000003</v>
      </c>
      <c r="X22" s="24">
        <v>0.441</v>
      </c>
      <c r="Y22" s="25">
        <v>0.89189189189189189</v>
      </c>
      <c r="Z22" s="26">
        <v>788.61198330683601</v>
      </c>
      <c r="AA22" s="23">
        <v>6.0612082670906203E-2</v>
      </c>
      <c r="AB22" s="23">
        <v>0.45369634340222598</v>
      </c>
      <c r="AC22" s="24">
        <v>0.48569157392686801</v>
      </c>
      <c r="AD22" s="27">
        <f t="shared" si="0"/>
        <v>0.570025</v>
      </c>
      <c r="AE22" s="28">
        <f t="shared" si="1"/>
        <v>98.026760769230776</v>
      </c>
      <c r="AF22" s="27">
        <f t="shared" si="2"/>
        <v>0.31228934428683297</v>
      </c>
      <c r="AG22" s="27">
        <f t="shared" si="3"/>
        <v>0.96772040544798887</v>
      </c>
      <c r="AH22" s="28">
        <f t="shared" si="4"/>
        <v>196.4651630541907</v>
      </c>
      <c r="AI22" s="27">
        <f t="shared" si="5"/>
        <v>0.46308523130014329</v>
      </c>
      <c r="AJ22" s="29">
        <f t="shared" si="6"/>
        <v>98.438402284959921</v>
      </c>
      <c r="AK22" s="30">
        <f t="shared" si="7"/>
        <v>0.57262844362794141</v>
      </c>
      <c r="AL22" s="31">
        <f t="shared" si="8"/>
        <v>1.9109079000677751E-2</v>
      </c>
      <c r="AM22" s="27">
        <f t="shared" si="9"/>
        <v>0.91685987078400022</v>
      </c>
      <c r="AN22" s="28">
        <f t="shared" si="10"/>
        <v>155.30195657433603</v>
      </c>
      <c r="AO22" s="27">
        <f t="shared" si="11"/>
        <v>0.14257618329194799</v>
      </c>
      <c r="AP22" s="27">
        <f t="shared" si="12"/>
        <v>1.5293932285284138</v>
      </c>
      <c r="AQ22" s="28">
        <f t="shared" si="13"/>
        <v>291.25311490545852</v>
      </c>
      <c r="AR22" s="27">
        <f t="shared" si="14"/>
        <v>0.54056561945916815</v>
      </c>
      <c r="AS22" s="28">
        <f t="shared" si="15"/>
        <v>135.95115833112249</v>
      </c>
      <c r="AT22" s="30">
        <f t="shared" si="16"/>
        <v>0.71559456894286222</v>
      </c>
      <c r="AU22" s="32">
        <f t="shared" si="17"/>
        <v>2.1031222612724561E-2</v>
      </c>
      <c r="AV22" s="33">
        <f t="shared" si="18"/>
        <v>2.0070150806701156E-2</v>
      </c>
      <c r="AW22" s="34">
        <f t="shared" si="19"/>
        <v>0.75779612680128494</v>
      </c>
      <c r="AX22" s="35">
        <f t="shared" si="20"/>
        <v>563.82557821104933</v>
      </c>
      <c r="AY22" s="36">
        <f t="shared" si="21"/>
        <v>0.56978001845773352</v>
      </c>
      <c r="AZ22" s="37">
        <f t="shared" si="22"/>
        <v>0.99960020735258936</v>
      </c>
      <c r="BA22" s="38">
        <f t="shared" si="23"/>
        <v>703.07543694946617</v>
      </c>
      <c r="BB22" s="36">
        <f t="shared" si="24"/>
        <v>0.53061738785832724</v>
      </c>
      <c r="BC22" s="39">
        <f t="shared" si="25"/>
        <v>-3.9162630599406278E-2</v>
      </c>
      <c r="BD22" s="40">
        <f t="shared" si="26"/>
        <v>0.28640067941287844</v>
      </c>
      <c r="BE22" s="48">
        <f t="shared" si="27"/>
        <v>1.7978826531295344E-2</v>
      </c>
      <c r="BF22" s="47">
        <f t="shared" si="28"/>
        <v>1.86203960429575E-2</v>
      </c>
      <c r="BG22" s="43">
        <f>(0.95*BF22)+0.05*'3. CÁLCULO DO IQE IAE'!H19</f>
        <v>1.8460835827851338E-2</v>
      </c>
      <c r="BH22" s="44">
        <f t="shared" si="29"/>
        <v>1.8460835827851341E-2</v>
      </c>
      <c r="BI22" s="45">
        <f t="shared" si="30"/>
        <v>3.3229504490132414E-3</v>
      </c>
    </row>
    <row r="23" spans="1:61" ht="11.25">
      <c r="A23" s="14">
        <v>280200</v>
      </c>
      <c r="B23" s="15" t="s">
        <v>37</v>
      </c>
      <c r="C23" s="16">
        <v>87.98</v>
      </c>
      <c r="D23" s="17">
        <v>0.96153846153846156</v>
      </c>
      <c r="E23" s="18">
        <v>0.96153846153846156</v>
      </c>
      <c r="F23" s="17">
        <v>0.90277777777777779</v>
      </c>
      <c r="G23" s="18">
        <v>0.90277777777777779</v>
      </c>
      <c r="H23" s="19">
        <v>183</v>
      </c>
      <c r="I23" s="19">
        <v>186.7</v>
      </c>
      <c r="J23" s="20">
        <v>180.785052910053</v>
      </c>
      <c r="K23" s="20">
        <v>173.211590608466</v>
      </c>
      <c r="L23" s="17">
        <v>0.42100000000000004</v>
      </c>
      <c r="M23" s="17">
        <v>0.106</v>
      </c>
      <c r="N23" s="17">
        <v>0.124</v>
      </c>
      <c r="O23" s="17">
        <v>0.308</v>
      </c>
      <c r="P23" s="17">
        <v>0.53935185185185197</v>
      </c>
      <c r="Q23" s="17">
        <v>0.17261904761904773</v>
      </c>
      <c r="R23" s="17">
        <v>0.28306878306878303</v>
      </c>
      <c r="S23" s="17">
        <v>0.2296626984126986</v>
      </c>
      <c r="T23" s="21">
        <v>0.953125</v>
      </c>
      <c r="U23" s="22">
        <v>774.2</v>
      </c>
      <c r="V23" s="23">
        <v>0.21</v>
      </c>
      <c r="W23" s="23">
        <v>0.43200000000000005</v>
      </c>
      <c r="X23" s="24">
        <v>0.35799999999999998</v>
      </c>
      <c r="Y23" s="25">
        <v>0.94444444444444442</v>
      </c>
      <c r="Z23" s="26">
        <v>769.86497700314703</v>
      </c>
      <c r="AA23" s="23">
        <v>0.117918179617526</v>
      </c>
      <c r="AB23" s="23">
        <v>0.66751876059065596</v>
      </c>
      <c r="AC23" s="24">
        <v>0.214563059791818</v>
      </c>
      <c r="AD23" s="27">
        <f t="shared" si="0"/>
        <v>0.41007885987600001</v>
      </c>
      <c r="AE23" s="28">
        <f t="shared" si="1"/>
        <v>72.158107074334609</v>
      </c>
      <c r="AF23" s="27">
        <f t="shared" si="2"/>
        <v>0.20187067351148941</v>
      </c>
      <c r="AG23" s="27">
        <f t="shared" si="3"/>
        <v>0.29177800334713277</v>
      </c>
      <c r="AH23" s="28">
        <f t="shared" si="4"/>
        <v>47.620716878493973</v>
      </c>
      <c r="AI23" s="27">
        <f t="shared" si="5"/>
        <v>6.4801510813150803E-2</v>
      </c>
      <c r="AJ23" s="29">
        <f t="shared" si="6"/>
        <v>-24.537390195840636</v>
      </c>
      <c r="AK23" s="30">
        <f t="shared" si="7"/>
        <v>6.6781764772820759E-2</v>
      </c>
      <c r="AL23" s="31">
        <f t="shared" si="8"/>
        <v>2.4635920429156594E-3</v>
      </c>
      <c r="AM23" s="27">
        <f t="shared" si="9"/>
        <v>1.312875972864</v>
      </c>
      <c r="AN23" s="28">
        <f t="shared" si="10"/>
        <v>235.68648474395079</v>
      </c>
      <c r="AO23" s="27">
        <f t="shared" si="11"/>
        <v>0.35717211710468327</v>
      </c>
      <c r="AP23" s="27">
        <f t="shared" si="12"/>
        <v>0.7771895993358835</v>
      </c>
      <c r="AQ23" s="28">
        <f t="shared" si="13"/>
        <v>121.53036160897376</v>
      </c>
      <c r="AR23" s="27">
        <f t="shared" si="14"/>
        <v>0.10981419377635668</v>
      </c>
      <c r="AS23" s="28">
        <f t="shared" si="15"/>
        <v>-114.15612313497702</v>
      </c>
      <c r="AT23" s="30">
        <f t="shared" si="16"/>
        <v>8.8962884228674169E-2</v>
      </c>
      <c r="AU23" s="32">
        <f t="shared" si="17"/>
        <v>3.3866741254982408E-3</v>
      </c>
      <c r="AV23" s="33">
        <f t="shared" si="18"/>
        <v>2.9251330842069503E-3</v>
      </c>
      <c r="AW23" s="34">
        <f t="shared" si="19"/>
        <v>0.5164510318569282</v>
      </c>
      <c r="AX23" s="35">
        <f t="shared" si="20"/>
        <v>381.09405813565104</v>
      </c>
      <c r="AY23" s="36">
        <f t="shared" si="21"/>
        <v>0.36828335964233877</v>
      </c>
      <c r="AZ23" s="37">
        <f t="shared" si="22"/>
        <v>0.3366153337551388</v>
      </c>
      <c r="BA23" s="38">
        <f t="shared" si="23"/>
        <v>244.75122528140065</v>
      </c>
      <c r="BB23" s="36">
        <f t="shared" si="24"/>
        <v>0.11275668095916978</v>
      </c>
      <c r="BC23" s="39">
        <f t="shared" si="25"/>
        <v>-0.25552667868316897</v>
      </c>
      <c r="BD23" s="40">
        <f t="shared" si="26"/>
        <v>3.2352246018811724E-2</v>
      </c>
      <c r="BE23" s="48">
        <f t="shared" si="27"/>
        <v>3.2801325971802114E-3</v>
      </c>
      <c r="BF23" s="47">
        <f t="shared" si="28"/>
        <v>3.5804770641117921E-3</v>
      </c>
      <c r="BG23" s="43">
        <f>(0.95*BF23)+0.05*'3. CÁLCULO DO IQE IAE'!H20</f>
        <v>3.701237839425105E-3</v>
      </c>
      <c r="BH23" s="44">
        <f t="shared" si="29"/>
        <v>3.7012378394251054E-3</v>
      </c>
      <c r="BI23" s="45">
        <f t="shared" si="30"/>
        <v>6.6622281109651889E-4</v>
      </c>
    </row>
    <row r="24" spans="1:61" ht="11.25">
      <c r="A24" s="14">
        <v>280210</v>
      </c>
      <c r="B24" s="15" t="s">
        <v>38</v>
      </c>
      <c r="C24" s="16">
        <v>93.28</v>
      </c>
      <c r="D24" s="17">
        <v>0.94529914529914527</v>
      </c>
      <c r="E24" s="18">
        <v>0.94529914529914527</v>
      </c>
      <c r="F24" s="17">
        <v>0.94313725490196076</v>
      </c>
      <c r="G24" s="18">
        <v>0.94117647058823528</v>
      </c>
      <c r="H24" s="19">
        <v>182.7</v>
      </c>
      <c r="I24" s="19">
        <v>186.2</v>
      </c>
      <c r="J24" s="20">
        <v>188.51121837287801</v>
      </c>
      <c r="K24" s="20">
        <v>183.71833595037799</v>
      </c>
      <c r="L24" s="17">
        <v>0.42899999999999999</v>
      </c>
      <c r="M24" s="17">
        <v>9.8000000000000004E-2</v>
      </c>
      <c r="N24" s="17">
        <v>0.17499999999999999</v>
      </c>
      <c r="O24" s="17">
        <v>0.35</v>
      </c>
      <c r="P24" s="17">
        <v>0.37311317943368799</v>
      </c>
      <c r="Q24" s="17">
        <v>0.1707546680851228</v>
      </c>
      <c r="R24" s="17">
        <v>0.25847187935346999</v>
      </c>
      <c r="S24" s="17">
        <v>0.36185780696876141</v>
      </c>
      <c r="T24" s="21">
        <v>0.92996108949416345</v>
      </c>
      <c r="U24" s="22">
        <v>767.4</v>
      </c>
      <c r="V24" s="23">
        <v>0.26100000000000001</v>
      </c>
      <c r="W24" s="23">
        <v>0.41399999999999998</v>
      </c>
      <c r="X24" s="24">
        <v>0.32500000000000001</v>
      </c>
      <c r="Y24" s="25">
        <v>0.9</v>
      </c>
      <c r="Z24" s="26">
        <v>765.04427067557594</v>
      </c>
      <c r="AA24" s="23">
        <v>0.216940350176517</v>
      </c>
      <c r="AB24" s="23">
        <v>0.52482110662424297</v>
      </c>
      <c r="AC24" s="24">
        <v>0.258238543199241</v>
      </c>
      <c r="AD24" s="27">
        <f t="shared" si="0"/>
        <v>0.39307633376400003</v>
      </c>
      <c r="AE24" s="28">
        <f t="shared" si="1"/>
        <v>67.886701772327498</v>
      </c>
      <c r="AF24" s="27">
        <f t="shared" si="2"/>
        <v>0.18363845697045489</v>
      </c>
      <c r="AG24" s="27">
        <f t="shared" si="3"/>
        <v>0.5386542306257619</v>
      </c>
      <c r="AH24" s="28">
        <f t="shared" si="4"/>
        <v>95.768387662434151</v>
      </c>
      <c r="AI24" s="27">
        <f t="shared" si="5"/>
        <v>0.19363690874244005</v>
      </c>
      <c r="AJ24" s="29">
        <f t="shared" si="6"/>
        <v>27.881685890106652</v>
      </c>
      <c r="AK24" s="30">
        <f t="shared" si="7"/>
        <v>0.28240156287959123</v>
      </c>
      <c r="AL24" s="31">
        <f t="shared" si="8"/>
        <v>8.6675760017475376E-3</v>
      </c>
      <c r="AM24" s="27">
        <f t="shared" si="9"/>
        <v>1.2404390624999999</v>
      </c>
      <c r="AN24" s="28">
        <f t="shared" si="10"/>
        <v>218.33551051442305</v>
      </c>
      <c r="AO24" s="27">
        <f t="shared" si="11"/>
        <v>0.31085165467079828</v>
      </c>
      <c r="AP24" s="27">
        <f t="shared" si="12"/>
        <v>1.0198088583587732</v>
      </c>
      <c r="AQ24" s="28">
        <f t="shared" si="13"/>
        <v>176.33655194835626</v>
      </c>
      <c r="AR24" s="27">
        <f t="shared" si="14"/>
        <v>0.24891071540591414</v>
      </c>
      <c r="AS24" s="28">
        <f t="shared" si="15"/>
        <v>-41.99895856606679</v>
      </c>
      <c r="AT24" s="30">
        <f t="shared" si="16"/>
        <v>0.26974916655106179</v>
      </c>
      <c r="AU24" s="32">
        <f t="shared" si="17"/>
        <v>8.7457834354330924E-3</v>
      </c>
      <c r="AV24" s="33">
        <f t="shared" si="18"/>
        <v>8.7066797185903141E-3</v>
      </c>
      <c r="AW24" s="34">
        <f t="shared" si="19"/>
        <v>0.41520510802937877</v>
      </c>
      <c r="AX24" s="35">
        <f t="shared" si="20"/>
        <v>296.31201391640906</v>
      </c>
      <c r="AY24" s="36">
        <f t="shared" si="21"/>
        <v>0.27479484364538637</v>
      </c>
      <c r="AZ24" s="37">
        <f t="shared" si="22"/>
        <v>0.361216556885743</v>
      </c>
      <c r="BA24" s="38">
        <f t="shared" si="23"/>
        <v>248.71199158673636</v>
      </c>
      <c r="BB24" s="36">
        <f t="shared" si="24"/>
        <v>0.11636776797154126</v>
      </c>
      <c r="BC24" s="39">
        <f t="shared" si="25"/>
        <v>-0.15842707567384512</v>
      </c>
      <c r="BD24" s="40">
        <f t="shared" si="26"/>
        <v>0.14636380314291683</v>
      </c>
      <c r="BE24" s="48">
        <f t="shared" si="27"/>
        <v>5.526679119520918E-3</v>
      </c>
      <c r="BF24" s="47">
        <f t="shared" si="28"/>
        <v>7.3430427491660184E-3</v>
      </c>
      <c r="BG24" s="43">
        <f>(0.95*BF24)+0.05*'3. CÁLCULO DO IQE IAE'!H21</f>
        <v>7.542170456952906E-3</v>
      </c>
      <c r="BH24" s="44">
        <f t="shared" si="29"/>
        <v>7.5421704569529069E-3</v>
      </c>
      <c r="BI24" s="45">
        <f t="shared" si="30"/>
        <v>1.3575906822515232E-3</v>
      </c>
    </row>
    <row r="25" spans="1:61" ht="11.25">
      <c r="A25" s="14">
        <v>280220</v>
      </c>
      <c r="B25" s="15" t="s">
        <v>39</v>
      </c>
      <c r="C25" s="16">
        <v>94.04</v>
      </c>
      <c r="D25" s="17">
        <v>0.95454545454545459</v>
      </c>
      <c r="E25" s="18">
        <v>0.95454545454545459</v>
      </c>
      <c r="F25" s="17">
        <v>0.98734177215189878</v>
      </c>
      <c r="G25" s="18">
        <v>0.98734177215189878</v>
      </c>
      <c r="H25" s="19">
        <v>181.4</v>
      </c>
      <c r="I25" s="19">
        <v>180.5</v>
      </c>
      <c r="J25" s="20">
        <v>180.101282051282</v>
      </c>
      <c r="K25" s="20">
        <v>173.31153846153799</v>
      </c>
      <c r="L25" s="17">
        <v>0.47600000000000003</v>
      </c>
      <c r="M25" s="17">
        <v>9.6000000000000002E-2</v>
      </c>
      <c r="N25" s="17">
        <v>0.23899999999999999</v>
      </c>
      <c r="O25" s="17">
        <v>0.28699999999999998</v>
      </c>
      <c r="P25" s="17">
        <v>0.44871794871794901</v>
      </c>
      <c r="Q25" s="17">
        <v>0.115384615384615</v>
      </c>
      <c r="R25" s="17">
        <v>0.33333333333333298</v>
      </c>
      <c r="S25" s="17">
        <v>0.21794871794871828</v>
      </c>
      <c r="T25" s="21">
        <v>0.93421052631578949</v>
      </c>
      <c r="U25" s="22">
        <v>763.1</v>
      </c>
      <c r="V25" s="23">
        <v>0.30099999999999999</v>
      </c>
      <c r="W25" s="23">
        <v>0.40799999999999997</v>
      </c>
      <c r="X25" s="24">
        <v>0.28999999999999998</v>
      </c>
      <c r="Y25" s="25">
        <v>0.9662921348314607</v>
      </c>
      <c r="Z25" s="26">
        <v>764.35679415622803</v>
      </c>
      <c r="AA25" s="23">
        <v>0.19545255793616101</v>
      </c>
      <c r="AB25" s="23">
        <v>0.59199053473597596</v>
      </c>
      <c r="AC25" s="24">
        <v>0.212556907327863</v>
      </c>
      <c r="AD25" s="27">
        <f t="shared" si="0"/>
        <v>0.32982508441600011</v>
      </c>
      <c r="AE25" s="28">
        <f t="shared" si="1"/>
        <v>57.110712571559581</v>
      </c>
      <c r="AF25" s="27">
        <f t="shared" si="2"/>
        <v>0.13764184586451983</v>
      </c>
      <c r="AG25" s="27">
        <f t="shared" si="3"/>
        <v>0.37809157981552088</v>
      </c>
      <c r="AH25" s="28">
        <f t="shared" si="4"/>
        <v>67.232819039119676</v>
      </c>
      <c r="AI25" s="27">
        <f t="shared" si="5"/>
        <v>0.11728033159417364</v>
      </c>
      <c r="AJ25" s="29">
        <f t="shared" si="6"/>
        <v>10.122106467560094</v>
      </c>
      <c r="AK25" s="30">
        <f t="shared" si="7"/>
        <v>0.20934958990562988</v>
      </c>
      <c r="AL25" s="31">
        <f t="shared" si="8"/>
        <v>5.8535644842200342E-3</v>
      </c>
      <c r="AM25" s="27">
        <f t="shared" si="9"/>
        <v>0.95923807164899988</v>
      </c>
      <c r="AN25" s="28">
        <f t="shared" si="10"/>
        <v>165.27235957206975</v>
      </c>
      <c r="AO25" s="27">
        <f t="shared" si="11"/>
        <v>0.1691933444609891</v>
      </c>
      <c r="AP25" s="27">
        <f t="shared" si="12"/>
        <v>0.65928847980130134</v>
      </c>
      <c r="AQ25" s="28">
        <f t="shared" si="13"/>
        <v>112.8159424873153</v>
      </c>
      <c r="AR25" s="27">
        <f t="shared" si="14"/>
        <v>8.7697250775234117E-2</v>
      </c>
      <c r="AS25" s="28">
        <f t="shared" si="15"/>
        <v>-52.456417084754449</v>
      </c>
      <c r="AT25" s="30">
        <f t="shared" si="16"/>
        <v>0.24354851053264756</v>
      </c>
      <c r="AU25" s="32">
        <f t="shared" si="17"/>
        <v>5.4133381682570751E-3</v>
      </c>
      <c r="AV25" s="33">
        <f t="shared" si="18"/>
        <v>5.6334513262385547E-3</v>
      </c>
      <c r="AW25" s="34">
        <f t="shared" si="19"/>
        <v>0.33645939103997297</v>
      </c>
      <c r="AX25" s="35">
        <f t="shared" si="20"/>
        <v>239.86057174322158</v>
      </c>
      <c r="AY25" s="36">
        <f t="shared" si="21"/>
        <v>0.2125462672721678</v>
      </c>
      <c r="AZ25" s="37">
        <f t="shared" si="22"/>
        <v>0.31241327050289586</v>
      </c>
      <c r="BA25" s="38">
        <f t="shared" si="23"/>
        <v>230.74592929030578</v>
      </c>
      <c r="BB25" s="36">
        <f t="shared" si="24"/>
        <v>9.9987853273039926E-2</v>
      </c>
      <c r="BC25" s="39">
        <f t="shared" si="25"/>
        <v>-0.11255841399912787</v>
      </c>
      <c r="BD25" s="40">
        <f t="shared" si="26"/>
        <v>0.20022146454067882</v>
      </c>
      <c r="BE25" s="48">
        <f t="shared" si="27"/>
        <v>6.1601623284243713E-3</v>
      </c>
      <c r="BF25" s="47">
        <f t="shared" si="28"/>
        <v>6.2822227644542886E-3</v>
      </c>
      <c r="BG25" s="43">
        <f>(0.95*BF25)+0.05*'3. CÁLCULO DO IQE IAE'!H22</f>
        <v>6.0454150983007904E-3</v>
      </c>
      <c r="BH25" s="44">
        <f t="shared" si="29"/>
        <v>6.0454150983007913E-3</v>
      </c>
      <c r="BI25" s="45">
        <f t="shared" si="30"/>
        <v>1.0881747176941423E-3</v>
      </c>
    </row>
    <row r="26" spans="1:61" ht="11.25">
      <c r="A26" s="14">
        <v>280230</v>
      </c>
      <c r="B26" s="15" t="s">
        <v>40</v>
      </c>
      <c r="C26" s="16">
        <v>89.74</v>
      </c>
      <c r="D26" s="17">
        <v>0.87165775401069523</v>
      </c>
      <c r="E26" s="18">
        <v>0.87165775401069523</v>
      </c>
      <c r="F26" s="17">
        <v>0.8125</v>
      </c>
      <c r="G26" s="18">
        <v>0.8125</v>
      </c>
      <c r="H26" s="19">
        <v>172.9</v>
      </c>
      <c r="I26" s="19">
        <v>174.7</v>
      </c>
      <c r="J26" s="20">
        <v>199.73005177696101</v>
      </c>
      <c r="K26" s="20">
        <v>185.068774509804</v>
      </c>
      <c r="L26" s="17">
        <v>0.56299999999999994</v>
      </c>
      <c r="M26" s="17">
        <v>4.2000000000000003E-2</v>
      </c>
      <c r="N26" s="17">
        <v>0.29100000000000004</v>
      </c>
      <c r="O26" s="17">
        <v>0.22500000000000001</v>
      </c>
      <c r="P26" s="17">
        <v>0.32977634803921502</v>
      </c>
      <c r="Q26" s="17">
        <v>0.29940870098039202</v>
      </c>
      <c r="R26" s="17">
        <v>0.23696997549019599</v>
      </c>
      <c r="S26" s="17">
        <v>0.38219056372548976</v>
      </c>
      <c r="T26" s="21">
        <v>0.82978723404255317</v>
      </c>
      <c r="U26" s="22">
        <v>756.8</v>
      </c>
      <c r="V26" s="23">
        <v>0.27399999999999997</v>
      </c>
      <c r="W26" s="23">
        <v>0.53900000000000003</v>
      </c>
      <c r="X26" s="24">
        <v>0.187</v>
      </c>
      <c r="Y26" s="25">
        <v>0.91</v>
      </c>
      <c r="Z26" s="26">
        <v>781.617158334686</v>
      </c>
      <c r="AA26" s="23">
        <v>0.123813098522967</v>
      </c>
      <c r="AB26" s="23">
        <v>0.52096859276091501</v>
      </c>
      <c r="AC26" s="24">
        <v>0.35521830871611698</v>
      </c>
      <c r="AD26" s="27">
        <f t="shared" si="0"/>
        <v>0.20734726531600009</v>
      </c>
      <c r="AE26" s="28">
        <f t="shared" si="1"/>
        <v>31.249228739150993</v>
      </c>
      <c r="AF26" s="27">
        <f t="shared" si="2"/>
        <v>2.7253779182255803E-2</v>
      </c>
      <c r="AG26" s="27">
        <f t="shared" si="3"/>
        <v>0.75845713426340211</v>
      </c>
      <c r="AH26" s="28">
        <f t="shared" si="4"/>
        <v>123.08292969134075</v>
      </c>
      <c r="AI26" s="27">
        <f t="shared" si="5"/>
        <v>0.26672621574842464</v>
      </c>
      <c r="AJ26" s="29">
        <f t="shared" si="6"/>
        <v>91.833700952189758</v>
      </c>
      <c r="AK26" s="30">
        <f t="shared" si="7"/>
        <v>0.54546076967671731</v>
      </c>
      <c r="AL26" s="31">
        <f t="shared" si="8"/>
        <v>1.4405674490126967E-2</v>
      </c>
      <c r="AM26" s="27">
        <f t="shared" si="9"/>
        <v>0.75433567562500004</v>
      </c>
      <c r="AN26" s="28">
        <f t="shared" si="10"/>
        <v>114.86918787521425</v>
      </c>
      <c r="AO26" s="27">
        <f t="shared" si="11"/>
        <v>3.463616108625496E-2</v>
      </c>
      <c r="AP26" s="27">
        <f t="shared" si="12"/>
        <v>1.1122927388808024</v>
      </c>
      <c r="AQ26" s="28">
        <f t="shared" si="13"/>
        <v>167.25365644066909</v>
      </c>
      <c r="AR26" s="27">
        <f t="shared" si="14"/>
        <v>0.22585859002335187</v>
      </c>
      <c r="AS26" s="28">
        <f t="shared" si="15"/>
        <v>52.384468565454839</v>
      </c>
      <c r="AT26" s="30">
        <f t="shared" si="16"/>
        <v>0.50622227363467442</v>
      </c>
      <c r="AU26" s="32">
        <f t="shared" si="17"/>
        <v>1.2041351695475353E-2</v>
      </c>
      <c r="AV26" s="33">
        <f t="shared" si="18"/>
        <v>1.322351309280116E-2</v>
      </c>
      <c r="AW26" s="34">
        <f t="shared" si="19"/>
        <v>0.24854911745992178</v>
      </c>
      <c r="AX26" s="35">
        <f t="shared" si="20"/>
        <v>156.08461514155496</v>
      </c>
      <c r="AY26" s="36">
        <f t="shared" si="21"/>
        <v>0.12016715644698503</v>
      </c>
      <c r="AZ26" s="37">
        <f t="shared" si="22"/>
        <v>0.59179702584647287</v>
      </c>
      <c r="BA26" s="38">
        <f t="shared" si="23"/>
        <v>420.92842578426536</v>
      </c>
      <c r="BB26" s="36">
        <f t="shared" si="24"/>
        <v>0.27337994210810962</v>
      </c>
      <c r="BC26" s="39">
        <f t="shared" si="25"/>
        <v>0.15321278566112459</v>
      </c>
      <c r="BD26" s="40">
        <f t="shared" si="26"/>
        <v>0.51228235225715291</v>
      </c>
      <c r="BE26" s="48">
        <f t="shared" si="27"/>
        <v>1.6176420709167142E-2</v>
      </c>
      <c r="BF26" s="47">
        <f t="shared" si="28"/>
        <v>1.4675376978992273E-2</v>
      </c>
      <c r="BG26" s="43">
        <f>(0.95*BF26)+0.05*'3. CÁLCULO DO IQE IAE'!H23</f>
        <v>1.4670913036286794E-2</v>
      </c>
      <c r="BH26" s="44">
        <f t="shared" si="29"/>
        <v>1.4670913036286795E-2</v>
      </c>
      <c r="BI26" s="45">
        <f t="shared" si="30"/>
        <v>2.6407643465316231E-3</v>
      </c>
    </row>
    <row r="27" spans="1:61" ht="11.25">
      <c r="A27" s="14">
        <v>280240</v>
      </c>
      <c r="B27" s="15" t="s">
        <v>41</v>
      </c>
      <c r="C27" s="16">
        <v>94.14</v>
      </c>
      <c r="D27" s="17">
        <v>0.94354838709677424</v>
      </c>
      <c r="E27" s="18">
        <v>0.94354838709677424</v>
      </c>
      <c r="F27" s="17">
        <v>0.96268656716417911</v>
      </c>
      <c r="G27" s="18">
        <v>0.96268656716417911</v>
      </c>
      <c r="H27" s="19">
        <v>178.4</v>
      </c>
      <c r="I27" s="19">
        <v>174.4</v>
      </c>
      <c r="J27" s="20">
        <v>195.59544776119401</v>
      </c>
      <c r="K27" s="20">
        <v>191.25055348258701</v>
      </c>
      <c r="L27" s="17">
        <v>0.504</v>
      </c>
      <c r="M27" s="17">
        <v>9.1999999999999998E-2</v>
      </c>
      <c r="N27" s="17">
        <v>0.33200000000000002</v>
      </c>
      <c r="O27" s="17">
        <v>0.21899999999999997</v>
      </c>
      <c r="P27" s="17">
        <v>0.327922885572139</v>
      </c>
      <c r="Q27" s="17">
        <v>0.21473880597014922</v>
      </c>
      <c r="R27" s="17">
        <v>0.188681592039801</v>
      </c>
      <c r="S27" s="17">
        <v>0.43787313432835839</v>
      </c>
      <c r="T27" s="21">
        <v>0.93693693693693691</v>
      </c>
      <c r="U27" s="22">
        <v>759.6</v>
      </c>
      <c r="V27" s="23">
        <v>0.22399999999999998</v>
      </c>
      <c r="W27" s="23">
        <v>0.61299999999999999</v>
      </c>
      <c r="X27" s="24">
        <v>0.16300000000000001</v>
      </c>
      <c r="Y27" s="25">
        <v>0.94</v>
      </c>
      <c r="Z27" s="26">
        <v>798.97870116550098</v>
      </c>
      <c r="AA27" s="23">
        <v>6.3151515151515097E-2</v>
      </c>
      <c r="AB27" s="23">
        <v>0.43823776223776201</v>
      </c>
      <c r="AC27" s="24">
        <v>0.49861072261072198</v>
      </c>
      <c r="AD27" s="27">
        <f t="shared" si="0"/>
        <v>0.29336522342400001</v>
      </c>
      <c r="AE27" s="28">
        <f t="shared" si="1"/>
        <v>49.381884157132802</v>
      </c>
      <c r="AF27" s="27">
        <f t="shared" si="2"/>
        <v>0.10465184297387513</v>
      </c>
      <c r="AG27" s="27">
        <f t="shared" si="3"/>
        <v>0.66650594177255684</v>
      </c>
      <c r="AH27" s="28">
        <f t="shared" si="4"/>
        <v>125.50114273901822</v>
      </c>
      <c r="AI27" s="27">
        <f t="shared" si="5"/>
        <v>0.27319696366213775</v>
      </c>
      <c r="AJ27" s="29">
        <f t="shared" si="6"/>
        <v>76.119258581885418</v>
      </c>
      <c r="AK27" s="30">
        <f t="shared" si="7"/>
        <v>0.48082123109175817</v>
      </c>
      <c r="AL27" s="31">
        <f t="shared" si="8"/>
        <v>1.3527595970878912E-2</v>
      </c>
      <c r="AM27" s="27">
        <f t="shared" si="9"/>
        <v>0.66307146126399974</v>
      </c>
      <c r="AN27" s="28">
        <f t="shared" si="10"/>
        <v>109.1116173612876</v>
      </c>
      <c r="AO27" s="27">
        <f t="shared" si="11"/>
        <v>1.9265650752205418E-2</v>
      </c>
      <c r="AP27" s="27">
        <f t="shared" si="12"/>
        <v>1.3608924294545577</v>
      </c>
      <c r="AQ27" s="28">
        <f t="shared" si="13"/>
        <v>250.55980982749716</v>
      </c>
      <c r="AR27" s="27">
        <f t="shared" si="14"/>
        <v>0.43728719133081356</v>
      </c>
      <c r="AS27" s="28">
        <f t="shared" si="15"/>
        <v>141.44819246620955</v>
      </c>
      <c r="AT27" s="30">
        <f t="shared" si="16"/>
        <v>0.72936712182820418</v>
      </c>
      <c r="AU27" s="32">
        <f t="shared" si="17"/>
        <v>1.9376186516654122E-2</v>
      </c>
      <c r="AV27" s="33">
        <f t="shared" si="18"/>
        <v>1.6451891243766517E-2</v>
      </c>
      <c r="AW27" s="34">
        <f t="shared" si="19"/>
        <v>0.24459949623532501</v>
      </c>
      <c r="AX27" s="35">
        <f t="shared" si="20"/>
        <v>174.08080039096126</v>
      </c>
      <c r="AY27" s="36">
        <f t="shared" si="21"/>
        <v>0.1400114131886902</v>
      </c>
      <c r="AZ27" s="37">
        <f t="shared" si="22"/>
        <v>1.037381000534499</v>
      </c>
      <c r="BA27" s="38">
        <f t="shared" si="23"/>
        <v>779.11460495557253</v>
      </c>
      <c r="BB27" s="36">
        <f t="shared" si="24"/>
        <v>0.59994337956060961</v>
      </c>
      <c r="BC27" s="39">
        <f t="shared" si="25"/>
        <v>0.45993196637191941</v>
      </c>
      <c r="BD27" s="40">
        <f t="shared" si="26"/>
        <v>0.87242317991130502</v>
      </c>
      <c r="BE27" s="48">
        <f t="shared" si="27"/>
        <v>3.0726810582746254E-2</v>
      </c>
      <c r="BF27" s="47">
        <f t="shared" si="28"/>
        <v>2.3434554221265291E-2</v>
      </c>
      <c r="BG27" s="43">
        <f>(0.95*BF27)+0.05*'3. CÁLCULO DO IQE IAE'!H24</f>
        <v>2.3133019307413766E-2</v>
      </c>
      <c r="BH27" s="44">
        <f t="shared" si="29"/>
        <v>2.3133019307413769E-2</v>
      </c>
      <c r="BI27" s="45">
        <f t="shared" si="30"/>
        <v>4.1639434753344782E-3</v>
      </c>
    </row>
    <row r="28" spans="1:61" ht="11.25">
      <c r="A28" s="14">
        <v>280250</v>
      </c>
      <c r="B28" s="15" t="s">
        <v>42</v>
      </c>
      <c r="C28" s="16">
        <v>98.78</v>
      </c>
      <c r="D28" s="17">
        <v>0.81632653061224492</v>
      </c>
      <c r="E28" s="18">
        <v>0.81632653061224492</v>
      </c>
      <c r="F28" s="17">
        <v>0.90322580645161288</v>
      </c>
      <c r="G28" s="18">
        <v>0.90322580645161288</v>
      </c>
      <c r="H28" s="19">
        <v>191.7</v>
      </c>
      <c r="I28" s="19">
        <v>192.2</v>
      </c>
      <c r="J28" s="20">
        <v>202.7</v>
      </c>
      <c r="K28" s="20">
        <v>183.521428571428</v>
      </c>
      <c r="L28" s="17">
        <v>0.309</v>
      </c>
      <c r="M28" s="17">
        <v>0.191</v>
      </c>
      <c r="N28" s="17">
        <v>8.1000000000000003E-2</v>
      </c>
      <c r="O28" s="17">
        <v>0.434</v>
      </c>
      <c r="P28" s="17">
        <v>0.28571428571428598</v>
      </c>
      <c r="Q28" s="17">
        <v>0.21428571428571438</v>
      </c>
      <c r="R28" s="17">
        <v>0.28571428571428598</v>
      </c>
      <c r="S28" s="17">
        <v>0.39285714285714241</v>
      </c>
      <c r="T28" s="21">
        <v>0.95238095238095233</v>
      </c>
      <c r="U28" s="22">
        <v>728.6</v>
      </c>
      <c r="V28" s="23">
        <v>0.6</v>
      </c>
      <c r="W28" s="23">
        <v>0.2</v>
      </c>
      <c r="X28" s="24">
        <v>0.2</v>
      </c>
      <c r="Y28" s="25">
        <v>0.94117647058823528</v>
      </c>
      <c r="Z28" s="26">
        <v>756.28491349480998</v>
      </c>
      <c r="AA28" s="23">
        <v>0.15594002306804999</v>
      </c>
      <c r="AB28" s="23">
        <v>0.71880046136101505</v>
      </c>
      <c r="AC28" s="24">
        <v>0.12525951557093401</v>
      </c>
      <c r="AD28" s="27">
        <f t="shared" si="0"/>
        <v>0.67729772636100016</v>
      </c>
      <c r="AE28" s="28">
        <f t="shared" si="1"/>
        <v>105.99018297420713</v>
      </c>
      <c r="AF28" s="27">
        <f t="shared" si="2"/>
        <v>0.34628069555958318</v>
      </c>
      <c r="AG28" s="27">
        <f t="shared" si="3"/>
        <v>0.75229071220324817</v>
      </c>
      <c r="AH28" s="28">
        <f t="shared" si="4"/>
        <v>137.73229568325016</v>
      </c>
      <c r="AI28" s="27">
        <f t="shared" si="5"/>
        <v>0.30592555532704824</v>
      </c>
      <c r="AJ28" s="29">
        <f t="shared" si="6"/>
        <v>31.742112709043028</v>
      </c>
      <c r="AK28" s="30">
        <f t="shared" si="7"/>
        <v>0.29828098147026283</v>
      </c>
      <c r="AL28" s="31">
        <f t="shared" si="8"/>
        <v>1.136265022775404E-2</v>
      </c>
      <c r="AM28" s="27">
        <f t="shared" si="9"/>
        <v>1.736718079716</v>
      </c>
      <c r="AN28" s="28">
        <f t="shared" si="10"/>
        <v>272.48752238482871</v>
      </c>
      <c r="AO28" s="27">
        <f t="shared" si="11"/>
        <v>0.45541680694298242</v>
      </c>
      <c r="AP28" s="27">
        <f t="shared" si="12"/>
        <v>0.98982194918783684</v>
      </c>
      <c r="AQ28" s="28">
        <f t="shared" si="13"/>
        <v>164.07416348698717</v>
      </c>
      <c r="AR28" s="27">
        <f t="shared" si="14"/>
        <v>0.21778912911639578</v>
      </c>
      <c r="AS28" s="28">
        <f t="shared" si="15"/>
        <v>-108.41335889784153</v>
      </c>
      <c r="AT28" s="30">
        <f t="shared" si="16"/>
        <v>0.10335110198762162</v>
      </c>
      <c r="AU28" s="32">
        <f t="shared" si="17"/>
        <v>5.5690043672509985E-3</v>
      </c>
      <c r="AV28" s="33">
        <f t="shared" si="18"/>
        <v>8.4658272975025196E-3</v>
      </c>
      <c r="AW28" s="34">
        <f t="shared" si="19"/>
        <v>7.3728000000000016E-2</v>
      </c>
      <c r="AX28" s="35">
        <f t="shared" si="20"/>
        <v>51.1602102857143</v>
      </c>
      <c r="AY28" s="36">
        <f t="shared" si="21"/>
        <v>4.467812415248529E-3</v>
      </c>
      <c r="AZ28" s="37">
        <f t="shared" si="22"/>
        <v>0.21411146112027829</v>
      </c>
      <c r="BA28" s="38">
        <f t="shared" si="23"/>
        <v>152.40401680150308</v>
      </c>
      <c r="BB28" s="36">
        <f t="shared" si="24"/>
        <v>2.8562416651961745E-2</v>
      </c>
      <c r="BC28" s="39">
        <f t="shared" si="25"/>
        <v>2.4094604236713217E-2</v>
      </c>
      <c r="BD28" s="40">
        <f t="shared" si="26"/>
        <v>0.36067550257913428</v>
      </c>
      <c r="BE28" s="48">
        <f t="shared" si="27"/>
        <v>7.5123084008408576E-3</v>
      </c>
      <c r="BF28" s="47">
        <f t="shared" si="28"/>
        <v>8.2664889722727959E-3</v>
      </c>
      <c r="BG28" s="43">
        <f>(0.95*BF28)+0.05*'3. CÁLCULO DO IQE IAE'!H25</f>
        <v>8.2310876776438783E-3</v>
      </c>
      <c r="BH28" s="44">
        <f t="shared" si="29"/>
        <v>8.23108767764388E-3</v>
      </c>
      <c r="BI28" s="45">
        <f t="shared" si="30"/>
        <v>1.4815957819758984E-3</v>
      </c>
    </row>
    <row r="29" spans="1:61" ht="11.25">
      <c r="A29" s="14">
        <v>280260</v>
      </c>
      <c r="B29" s="15" t="s">
        <v>43</v>
      </c>
      <c r="C29" s="16">
        <v>95.58</v>
      </c>
      <c r="D29" s="17">
        <v>0.8</v>
      </c>
      <c r="E29" s="18">
        <v>0.8</v>
      </c>
      <c r="F29" s="17">
        <v>0.87037037037037035</v>
      </c>
      <c r="G29" s="18">
        <v>0.87037037037037035</v>
      </c>
      <c r="H29" s="19">
        <v>189.3</v>
      </c>
      <c r="I29" s="19">
        <v>189.6</v>
      </c>
      <c r="J29" s="20">
        <v>182.11472727272701</v>
      </c>
      <c r="K29" s="20">
        <v>180.380727272727</v>
      </c>
      <c r="L29" s="17">
        <v>0.40100000000000002</v>
      </c>
      <c r="M29" s="17">
        <v>0.17499999999999999</v>
      </c>
      <c r="N29" s="17">
        <v>0.22600000000000001</v>
      </c>
      <c r="O29" s="17">
        <v>0.38400000000000001</v>
      </c>
      <c r="P29" s="17">
        <v>0.50454545454545496</v>
      </c>
      <c r="Q29" s="17">
        <v>0.17363636363636401</v>
      </c>
      <c r="R29" s="17">
        <v>0.29363636363636397</v>
      </c>
      <c r="S29" s="17">
        <v>0.30727272727272759</v>
      </c>
      <c r="T29" s="21">
        <v>0.92592592592592593</v>
      </c>
      <c r="U29" s="22">
        <v>739.6</v>
      </c>
      <c r="V29" s="23">
        <v>0.44400000000000001</v>
      </c>
      <c r="W29" s="23">
        <v>0.36299999999999999</v>
      </c>
      <c r="X29" s="24">
        <v>0.193</v>
      </c>
      <c r="Y29" s="25">
        <v>1</v>
      </c>
      <c r="Z29" s="26">
        <v>772.27499999999998</v>
      </c>
      <c r="AA29" s="23">
        <v>8.3333333333333301E-2</v>
      </c>
      <c r="AB29" s="23">
        <v>0.66666666666666696</v>
      </c>
      <c r="AC29" s="24">
        <v>0.25</v>
      </c>
      <c r="AD29" s="27">
        <f t="shared" si="0"/>
        <v>0.49536963062500006</v>
      </c>
      <c r="AE29" s="28">
        <f t="shared" si="1"/>
        <v>75.018776861850029</v>
      </c>
      <c r="AF29" s="27">
        <f t="shared" si="2"/>
        <v>0.2140812569917947</v>
      </c>
      <c r="AG29" s="27">
        <f t="shared" si="3"/>
        <v>0.3381230271327092</v>
      </c>
      <c r="AH29" s="28">
        <f t="shared" si="4"/>
        <v>53.59495546171118</v>
      </c>
      <c r="AI29" s="27">
        <f t="shared" si="5"/>
        <v>8.0787609261137122E-2</v>
      </c>
      <c r="AJ29" s="29">
        <f t="shared" si="6"/>
        <v>-21.423821400138849</v>
      </c>
      <c r="AK29" s="30">
        <f t="shared" si="7"/>
        <v>7.9589069388796951E-2</v>
      </c>
      <c r="AL29" s="31">
        <f t="shared" si="8"/>
        <v>3.0135332284497909E-3</v>
      </c>
      <c r="AM29" s="27">
        <f t="shared" si="9"/>
        <v>1.147503718656</v>
      </c>
      <c r="AN29" s="28">
        <f t="shared" si="10"/>
        <v>174.05336404574209</v>
      </c>
      <c r="AO29" s="27">
        <f t="shared" si="11"/>
        <v>0.19263526665359595</v>
      </c>
      <c r="AP29" s="27">
        <f t="shared" si="12"/>
        <v>0.85268587547025454</v>
      </c>
      <c r="AQ29" s="28">
        <f t="shared" si="13"/>
        <v>133.87001152903338</v>
      </c>
      <c r="AR29" s="27">
        <f t="shared" si="14"/>
        <v>0.14113186740734743</v>
      </c>
      <c r="AS29" s="28">
        <f t="shared" si="15"/>
        <v>-40.183352516708709</v>
      </c>
      <c r="AT29" s="30">
        <f t="shared" si="16"/>
        <v>0.27429807960476166</v>
      </c>
      <c r="AU29" s="32">
        <f t="shared" si="17"/>
        <v>6.8643688509639044E-3</v>
      </c>
      <c r="AV29" s="33">
        <f t="shared" si="18"/>
        <v>4.9389510397068476E-3</v>
      </c>
      <c r="AW29" s="34">
        <f t="shared" si="19"/>
        <v>0.15582771214434871</v>
      </c>
      <c r="AX29" s="35">
        <f t="shared" si="20"/>
        <v>106.71312583514845</v>
      </c>
      <c r="AY29" s="36">
        <f t="shared" si="21"/>
        <v>6.572559030734966E-2</v>
      </c>
      <c r="AZ29" s="37">
        <f t="shared" si="22"/>
        <v>0.40117428626543183</v>
      </c>
      <c r="BA29" s="38">
        <f t="shared" si="23"/>
        <v>309.81687192563635</v>
      </c>
      <c r="BB29" s="36">
        <f t="shared" si="24"/>
        <v>0.17207795705466419</v>
      </c>
      <c r="BC29" s="39">
        <f t="shared" si="25"/>
        <v>0.10635236674731453</v>
      </c>
      <c r="BD29" s="40">
        <f t="shared" si="26"/>
        <v>0.45726019807452112</v>
      </c>
      <c r="BE29" s="48">
        <f t="shared" si="27"/>
        <v>1.2737492685685648E-2</v>
      </c>
      <c r="BF29" s="47">
        <f t="shared" si="28"/>
        <v>9.2692870622878287E-3</v>
      </c>
      <c r="BG29" s="43">
        <f>(0.95*BF29)+0.05*'3. CÁLCULO DO IQE IAE'!H26</f>
        <v>9.001499856363393E-3</v>
      </c>
      <c r="BH29" s="44">
        <f t="shared" si="29"/>
        <v>9.0014998563633947E-3</v>
      </c>
      <c r="BI29" s="45">
        <f t="shared" si="30"/>
        <v>1.620269974145411E-3</v>
      </c>
    </row>
    <row r="30" spans="1:61" ht="11.25">
      <c r="A30" s="14">
        <v>280270</v>
      </c>
      <c r="B30" s="15" t="s">
        <v>44</v>
      </c>
      <c r="C30" s="16">
        <v>98.9</v>
      </c>
      <c r="D30" s="17">
        <v>0.94736842105263153</v>
      </c>
      <c r="E30" s="18">
        <v>0.94736842105263153</v>
      </c>
      <c r="F30" s="17">
        <v>0.94230769230769229</v>
      </c>
      <c r="G30" s="18">
        <v>0.94230769230769229</v>
      </c>
      <c r="H30" s="19">
        <v>183.8</v>
      </c>
      <c r="I30" s="19">
        <v>185.8</v>
      </c>
      <c r="J30" s="20">
        <v>193.28487406668299</v>
      </c>
      <c r="K30" s="20">
        <v>184.721603231594</v>
      </c>
      <c r="L30" s="17">
        <v>0.44299999999999995</v>
      </c>
      <c r="M30" s="17">
        <v>0.10400000000000001</v>
      </c>
      <c r="N30" s="17">
        <v>0.17199999999999999</v>
      </c>
      <c r="O30" s="17">
        <v>0.35299999999999998</v>
      </c>
      <c r="P30" s="17">
        <v>0.38420493615506401</v>
      </c>
      <c r="Q30" s="17">
        <v>0.24608288131306019</v>
      </c>
      <c r="R30" s="17">
        <v>0.28245880291916098</v>
      </c>
      <c r="S30" s="17">
        <v>0.33901813233654571</v>
      </c>
      <c r="T30" s="21">
        <v>0.87254901960784315</v>
      </c>
      <c r="U30" s="22">
        <v>759.3</v>
      </c>
      <c r="V30" s="23">
        <v>0.222</v>
      </c>
      <c r="W30" s="23">
        <v>0.54200000000000004</v>
      </c>
      <c r="X30" s="24">
        <v>0.23600000000000002</v>
      </c>
      <c r="Y30" s="25">
        <v>0.88372093023255816</v>
      </c>
      <c r="Z30" s="26">
        <v>751.09854949874705</v>
      </c>
      <c r="AA30" s="23">
        <v>0.32703242481202999</v>
      </c>
      <c r="AB30" s="23">
        <v>0.52277177318295798</v>
      </c>
      <c r="AC30" s="24">
        <v>0.15019580200501301</v>
      </c>
      <c r="AD30" s="27">
        <f t="shared" si="0"/>
        <v>0.37813644518400008</v>
      </c>
      <c r="AE30" s="28">
        <f t="shared" si="1"/>
        <v>65.8435060656182</v>
      </c>
      <c r="AF30" s="27">
        <f t="shared" si="2"/>
        <v>0.17491720859279999</v>
      </c>
      <c r="AG30" s="27">
        <f t="shared" si="3"/>
        <v>0.58879791857139863</v>
      </c>
      <c r="AH30" s="28">
        <f t="shared" si="4"/>
        <v>107.24001626054027</v>
      </c>
      <c r="AI30" s="27">
        <f t="shared" si="5"/>
        <v>0.22433313581365683</v>
      </c>
      <c r="AJ30" s="29">
        <f t="shared" si="6"/>
        <v>41.396510194922072</v>
      </c>
      <c r="AK30" s="30">
        <f t="shared" si="7"/>
        <v>0.33799322732012471</v>
      </c>
      <c r="AL30" s="31">
        <f t="shared" si="8"/>
        <v>1.0212227995726294E-2</v>
      </c>
      <c r="AM30" s="27">
        <f t="shared" si="9"/>
        <v>1.2550362406560001</v>
      </c>
      <c r="AN30" s="28">
        <f t="shared" si="10"/>
        <v>220.91280017104879</v>
      </c>
      <c r="AO30" s="27">
        <f t="shared" si="11"/>
        <v>0.317732031941938</v>
      </c>
      <c r="AP30" s="27">
        <f t="shared" si="12"/>
        <v>0.92313793437044878</v>
      </c>
      <c r="AQ30" s="28">
        <f t="shared" si="13"/>
        <v>160.68562389999525</v>
      </c>
      <c r="AR30" s="27">
        <f t="shared" si="14"/>
        <v>0.2091891139167269</v>
      </c>
      <c r="AS30" s="28">
        <f t="shared" si="15"/>
        <v>-60.227176271053537</v>
      </c>
      <c r="AT30" s="30">
        <f t="shared" si="16"/>
        <v>0.22407924961439291</v>
      </c>
      <c r="AU30" s="32">
        <f t="shared" si="17"/>
        <v>7.308930118264517E-3</v>
      </c>
      <c r="AV30" s="33">
        <f t="shared" si="18"/>
        <v>8.7605790569954059E-3</v>
      </c>
      <c r="AW30" s="34">
        <f t="shared" si="19"/>
        <v>0.32948922019877913</v>
      </c>
      <c r="AX30" s="35">
        <f t="shared" si="20"/>
        <v>218.29533015516702</v>
      </c>
      <c r="AY30" s="36">
        <f t="shared" si="21"/>
        <v>0.18876643922308886</v>
      </c>
      <c r="AZ30" s="37">
        <f t="shared" si="22"/>
        <v>0.192420836531459</v>
      </c>
      <c r="BA30" s="38">
        <f t="shared" si="23"/>
        <v>127.72154479210107</v>
      </c>
      <c r="BB30" s="36">
        <f t="shared" si="24"/>
        <v>6.059055626520149E-3</v>
      </c>
      <c r="BC30" s="39">
        <f t="shared" si="25"/>
        <v>-0.18270738359656871</v>
      </c>
      <c r="BD30" s="40">
        <f t="shared" si="26"/>
        <v>0.11785456491815656</v>
      </c>
      <c r="BE30" s="48">
        <f t="shared" si="27"/>
        <v>2.3772908982742074E-3</v>
      </c>
      <c r="BF30" s="47">
        <f t="shared" si="28"/>
        <v>5.8324697528762438E-3</v>
      </c>
      <c r="BG30" s="43">
        <f>(0.95*BF30)+0.05*'3. CÁLCULO DO IQE IAE'!H27</f>
        <v>6.0609684790702252E-3</v>
      </c>
      <c r="BH30" s="44">
        <f t="shared" si="29"/>
        <v>6.0609684790702261E-3</v>
      </c>
      <c r="BI30" s="45">
        <f t="shared" si="30"/>
        <v>1.0909743262326407E-3</v>
      </c>
    </row>
    <row r="31" spans="1:61" ht="11.25">
      <c r="A31" s="14">
        <v>280280</v>
      </c>
      <c r="B31" s="15" t="s">
        <v>45</v>
      </c>
      <c r="C31" s="16">
        <v>98.44</v>
      </c>
      <c r="D31" s="17">
        <v>0.97177419354838712</v>
      </c>
      <c r="E31" s="18">
        <v>0.97177419354838712</v>
      </c>
      <c r="F31" s="17">
        <v>0.96341463414634143</v>
      </c>
      <c r="G31" s="18">
        <v>0.96341463414634143</v>
      </c>
      <c r="H31" s="19">
        <v>174.1</v>
      </c>
      <c r="I31" s="19">
        <v>175.6</v>
      </c>
      <c r="J31" s="20">
        <v>189.89077988557699</v>
      </c>
      <c r="K31" s="20">
        <v>182.93277245451</v>
      </c>
      <c r="L31" s="17">
        <v>0.55399999999999994</v>
      </c>
      <c r="M31" s="17">
        <v>7.2000000000000008E-2</v>
      </c>
      <c r="N31" s="17">
        <v>0.26400000000000001</v>
      </c>
      <c r="O31" s="17">
        <v>0.23499999999999999</v>
      </c>
      <c r="P31" s="17">
        <v>0.428945132705295</v>
      </c>
      <c r="Q31" s="17">
        <v>0.23199068697036218</v>
      </c>
      <c r="R31" s="17">
        <v>0.31566062287607</v>
      </c>
      <c r="S31" s="17">
        <v>0.35022368477652999</v>
      </c>
      <c r="T31" s="21">
        <v>0.93782383419689119</v>
      </c>
      <c r="U31" s="22">
        <v>774.6</v>
      </c>
      <c r="V31" s="23">
        <v>0.183</v>
      </c>
      <c r="W31" s="23">
        <v>0.45500000000000002</v>
      </c>
      <c r="X31" s="24">
        <v>0.36299999999999999</v>
      </c>
      <c r="Y31" s="25">
        <v>0.97599999999999998</v>
      </c>
      <c r="Z31" s="26">
        <v>788.90056621286203</v>
      </c>
      <c r="AA31" s="23">
        <v>9.5933740333740497E-2</v>
      </c>
      <c r="AB31" s="23">
        <v>0.464810541310542</v>
      </c>
      <c r="AC31" s="24">
        <v>0.43925571835571797</v>
      </c>
      <c r="AD31" s="27">
        <f t="shared" si="0"/>
        <v>0.22859108454400012</v>
      </c>
      <c r="AE31" s="28">
        <f t="shared" si="1"/>
        <v>38.674385420990369</v>
      </c>
      <c r="AF31" s="27">
        <f t="shared" si="2"/>
        <v>5.8947578974748442E-2</v>
      </c>
      <c r="AG31" s="27">
        <f t="shared" si="3"/>
        <v>0.49496048068143367</v>
      </c>
      <c r="AH31" s="28">
        <f t="shared" si="4"/>
        <v>90.549830529778816</v>
      </c>
      <c r="AI31" s="27">
        <f t="shared" si="5"/>
        <v>0.17967289191970648</v>
      </c>
      <c r="AJ31" s="29">
        <f t="shared" si="6"/>
        <v>51.875445108788448</v>
      </c>
      <c r="AK31" s="30">
        <f t="shared" si="7"/>
        <v>0.38109711237901417</v>
      </c>
      <c r="AL31" s="31">
        <f t="shared" si="8"/>
        <v>9.919360265706936E-3</v>
      </c>
      <c r="AM31" s="27">
        <f t="shared" si="9"/>
        <v>0.82620828159999971</v>
      </c>
      <c r="AN31" s="28">
        <f t="shared" si="10"/>
        <v>140.98711287902964</v>
      </c>
      <c r="AO31" s="27">
        <f t="shared" si="11"/>
        <v>0.10436102771255878</v>
      </c>
      <c r="AP31" s="27">
        <f t="shared" si="12"/>
        <v>0.85379676317860265</v>
      </c>
      <c r="AQ31" s="28">
        <f t="shared" si="13"/>
        <v>150.47323550091377</v>
      </c>
      <c r="AR31" s="27">
        <f t="shared" si="14"/>
        <v>0.18327036833258925</v>
      </c>
      <c r="AS31" s="28">
        <f t="shared" si="15"/>
        <v>9.4861226218841352</v>
      </c>
      <c r="AT31" s="30">
        <f t="shared" si="16"/>
        <v>0.3987425448059263</v>
      </c>
      <c r="AU31" s="32">
        <f t="shared" si="17"/>
        <v>9.581981515011443E-3</v>
      </c>
      <c r="AV31" s="33">
        <f t="shared" si="18"/>
        <v>9.7506708903591886E-3</v>
      </c>
      <c r="AW31" s="34">
        <f t="shared" si="19"/>
        <v>0.55214657625683572</v>
      </c>
      <c r="AX31" s="35">
        <f t="shared" si="20"/>
        <v>401.10044337982714</v>
      </c>
      <c r="AY31" s="36">
        <f t="shared" si="21"/>
        <v>0.39034424864502287</v>
      </c>
      <c r="AZ31" s="37">
        <f t="shared" si="22"/>
        <v>0.81918928345120567</v>
      </c>
      <c r="BA31" s="38">
        <f t="shared" si="23"/>
        <v>630.74867620096086</v>
      </c>
      <c r="BB31" s="36">
        <f t="shared" si="24"/>
        <v>0.46467605068981466</v>
      </c>
      <c r="BC31" s="39">
        <f t="shared" si="25"/>
        <v>7.4331802044791784E-2</v>
      </c>
      <c r="BD31" s="40">
        <f t="shared" si="26"/>
        <v>0.41966257327911161</v>
      </c>
      <c r="BE31" s="48">
        <f t="shared" si="27"/>
        <v>1.8945241768968321E-2</v>
      </c>
      <c r="BF31" s="47">
        <f t="shared" si="28"/>
        <v>1.4558723426129603E-2</v>
      </c>
      <c r="BG31" s="43">
        <f>(0.95*BF31)+0.05*'3. CÁLCULO DO IQE IAE'!H28</f>
        <v>1.4247269055412416E-2</v>
      </c>
      <c r="BH31" s="44">
        <f t="shared" si="29"/>
        <v>1.4247269055412418E-2</v>
      </c>
      <c r="BI31" s="45">
        <f t="shared" si="30"/>
        <v>2.5645084299742351E-3</v>
      </c>
    </row>
    <row r="32" spans="1:61" ht="11.25">
      <c r="A32" s="14">
        <v>280290</v>
      </c>
      <c r="B32" s="15" t="s">
        <v>46</v>
      </c>
      <c r="C32" s="16">
        <v>91.7</v>
      </c>
      <c r="D32" s="17">
        <v>0.91501416430594906</v>
      </c>
      <c r="E32" s="18">
        <v>0.91501416430594906</v>
      </c>
      <c r="F32" s="17">
        <v>0.89266304347826086</v>
      </c>
      <c r="G32" s="18">
        <v>0.89130434782608692</v>
      </c>
      <c r="H32" s="19">
        <v>186.3</v>
      </c>
      <c r="I32" s="19">
        <v>188.5</v>
      </c>
      <c r="J32" s="20">
        <v>203.43490014887701</v>
      </c>
      <c r="K32" s="20">
        <v>194.21216207730001</v>
      </c>
      <c r="L32" s="17">
        <v>0.41299999999999998</v>
      </c>
      <c r="M32" s="17">
        <v>0.13200000000000001</v>
      </c>
      <c r="N32" s="17">
        <v>0.183</v>
      </c>
      <c r="O32" s="17">
        <v>0.36499999999999999</v>
      </c>
      <c r="P32" s="17">
        <v>0.28573267734390301</v>
      </c>
      <c r="Q32" s="17">
        <v>0.32196129257140693</v>
      </c>
      <c r="R32" s="17">
        <v>0.175721573585053</v>
      </c>
      <c r="S32" s="17">
        <v>0.44361575337265297</v>
      </c>
      <c r="T32" s="21">
        <v>0.90956521739130436</v>
      </c>
      <c r="U32" s="22">
        <v>761.8</v>
      </c>
      <c r="V32" s="23">
        <v>0.25900000000000001</v>
      </c>
      <c r="W32" s="23">
        <v>0.49700000000000005</v>
      </c>
      <c r="X32" s="24">
        <v>0.24399999999999999</v>
      </c>
      <c r="Y32" s="25">
        <v>0.87516778523489935</v>
      </c>
      <c r="Z32" s="26">
        <v>784.02253137883201</v>
      </c>
      <c r="AA32" s="23">
        <v>0.111133140268259</v>
      </c>
      <c r="AB32" s="23">
        <v>0.497297716283783</v>
      </c>
      <c r="AC32" s="24">
        <v>0.39156914344795701</v>
      </c>
      <c r="AD32" s="27">
        <f t="shared" si="0"/>
        <v>0.44153898625600008</v>
      </c>
      <c r="AE32" s="28">
        <f t="shared" si="1"/>
        <v>75.26788766021582</v>
      </c>
      <c r="AF32" s="27">
        <f t="shared" si="2"/>
        <v>0.21514457028036998</v>
      </c>
      <c r="AG32" s="27">
        <f t="shared" si="3"/>
        <v>0.89157738049325919</v>
      </c>
      <c r="AH32" s="28">
        <f t="shared" si="4"/>
        <v>161.9093976654861</v>
      </c>
      <c r="AI32" s="27">
        <f t="shared" si="5"/>
        <v>0.37061957902418935</v>
      </c>
      <c r="AJ32" s="29">
        <f t="shared" si="6"/>
        <v>86.641510005270277</v>
      </c>
      <c r="AK32" s="30">
        <f t="shared" si="7"/>
        <v>0.52410329359547236</v>
      </c>
      <c r="AL32" s="31">
        <f t="shared" si="8"/>
        <v>1.6330973839786891E-2</v>
      </c>
      <c r="AM32" s="27">
        <f t="shared" si="9"/>
        <v>1.2436821920249996</v>
      </c>
      <c r="AN32" s="28">
        <f t="shared" si="10"/>
        <v>214.51051587121279</v>
      </c>
      <c r="AO32" s="27">
        <f t="shared" si="11"/>
        <v>0.30064038247726832</v>
      </c>
      <c r="AP32" s="27">
        <f t="shared" si="12"/>
        <v>1.415960348703218</v>
      </c>
      <c r="AQ32" s="28">
        <f t="shared" si="13"/>
        <v>245.10577283114267</v>
      </c>
      <c r="AR32" s="27">
        <f t="shared" si="14"/>
        <v>0.42344500360833126</v>
      </c>
      <c r="AS32" s="28">
        <f t="shared" si="15"/>
        <v>30.595256959929884</v>
      </c>
      <c r="AT32" s="30">
        <f t="shared" si="16"/>
        <v>0.45163045888651115</v>
      </c>
      <c r="AU32" s="32">
        <f t="shared" si="17"/>
        <v>1.4764184021541215E-2</v>
      </c>
      <c r="AV32" s="33">
        <f t="shared" si="18"/>
        <v>1.5547578930664052E-2</v>
      </c>
      <c r="AW32" s="34">
        <f t="shared" si="19"/>
        <v>0.31671116201297472</v>
      </c>
      <c r="AX32" s="35">
        <f t="shared" si="20"/>
        <v>219.45131228667165</v>
      </c>
      <c r="AY32" s="36">
        <f t="shared" si="21"/>
        <v>0.19004113193648811</v>
      </c>
      <c r="AZ32" s="37">
        <f t="shared" si="22"/>
        <v>0.68364490530047306</v>
      </c>
      <c r="BA32" s="38">
        <f t="shared" si="23"/>
        <v>469.08381477863497</v>
      </c>
      <c r="BB32" s="36">
        <f t="shared" si="24"/>
        <v>0.31728389562816595</v>
      </c>
      <c r="BC32" s="39">
        <f t="shared" si="25"/>
        <v>0.12724276369167783</v>
      </c>
      <c r="BD32" s="40">
        <f t="shared" si="26"/>
        <v>0.48178910046703455</v>
      </c>
      <c r="BE32" s="48">
        <f t="shared" si="27"/>
        <v>1.6636808974401916E-2</v>
      </c>
      <c r="BF32" s="47">
        <f t="shared" si="28"/>
        <v>1.596530432719254E-2</v>
      </c>
      <c r="BG32" s="43">
        <f>(0.95*BF32)+0.05*'3. CÁLCULO DO IQE IAE'!H29</f>
        <v>1.6099628932838516E-2</v>
      </c>
      <c r="BH32" s="44">
        <f t="shared" si="29"/>
        <v>1.6099628932838519E-2</v>
      </c>
      <c r="BI32" s="45">
        <f t="shared" si="30"/>
        <v>2.8979332079109334E-3</v>
      </c>
    </row>
    <row r="33" spans="1:61" ht="11.25">
      <c r="A33" s="14">
        <v>280300</v>
      </c>
      <c r="B33" s="15" t="s">
        <v>47</v>
      </c>
      <c r="C33" s="16">
        <v>99.32</v>
      </c>
      <c r="D33" s="17">
        <v>0.97762478485370052</v>
      </c>
      <c r="E33" s="18">
        <v>0.97762478485370052</v>
      </c>
      <c r="F33" s="17">
        <v>0.96099843993759748</v>
      </c>
      <c r="G33" s="18">
        <v>0.96255850234009366</v>
      </c>
      <c r="H33" s="19">
        <v>206.2</v>
      </c>
      <c r="I33" s="19">
        <v>210.5</v>
      </c>
      <c r="J33" s="20">
        <v>221.26863046673299</v>
      </c>
      <c r="K33" s="20">
        <v>212.079059564094</v>
      </c>
      <c r="L33" s="17">
        <v>0.20800000000000002</v>
      </c>
      <c r="M33" s="17">
        <v>0.29600000000000004</v>
      </c>
      <c r="N33" s="17">
        <v>7.400000000000001E-2</v>
      </c>
      <c r="O33" s="17">
        <v>0.60599999999999998</v>
      </c>
      <c r="P33" s="17">
        <v>0.18527312692508199</v>
      </c>
      <c r="Q33" s="17">
        <v>0.46050158217269799</v>
      </c>
      <c r="R33" s="17">
        <v>0.12614958514951</v>
      </c>
      <c r="S33" s="17">
        <v>0.58186738812910499</v>
      </c>
      <c r="T33" s="21">
        <v>0.97868217054263562</v>
      </c>
      <c r="U33" s="22">
        <v>800.6</v>
      </c>
      <c r="V33" s="23">
        <v>7.5999999999999998E-2</v>
      </c>
      <c r="W33" s="23">
        <v>0.36499999999999999</v>
      </c>
      <c r="X33" s="24">
        <v>0.55899999999999994</v>
      </c>
      <c r="Y33" s="25">
        <v>0.95519348268839099</v>
      </c>
      <c r="Z33" s="26">
        <v>803.87739087397904</v>
      </c>
      <c r="AA33" s="23">
        <v>4.9577203217085003E-2</v>
      </c>
      <c r="AB33" s="23">
        <v>0.39423012136564001</v>
      </c>
      <c r="AC33" s="24">
        <v>0.55619267541727402</v>
      </c>
      <c r="AD33" s="27">
        <f t="shared" si="0"/>
        <v>1.0535626506240001</v>
      </c>
      <c r="AE33" s="28">
        <f t="shared" si="1"/>
        <v>212.38372347904286</v>
      </c>
      <c r="AF33" s="27">
        <f t="shared" si="2"/>
        <v>0.80041462383372675</v>
      </c>
      <c r="AG33" s="27">
        <f t="shared" si="3"/>
        <v>1.4158855395719108</v>
      </c>
      <c r="AH33" s="28">
        <f t="shared" si="4"/>
        <v>301.0722143698228</v>
      </c>
      <c r="AI33" s="27">
        <f t="shared" si="5"/>
        <v>0.7429968212696082</v>
      </c>
      <c r="AJ33" s="29">
        <f t="shared" si="6"/>
        <v>88.688490890779946</v>
      </c>
      <c r="AK33" s="30">
        <f t="shared" si="7"/>
        <v>0.53252331237906059</v>
      </c>
      <c r="AL33" s="31">
        <f t="shared" si="8"/>
        <v>2.4571125221732607E-2</v>
      </c>
      <c r="AM33" s="27">
        <f t="shared" si="9"/>
        <v>2.2116329683359992</v>
      </c>
      <c r="AN33" s="28">
        <f t="shared" si="10"/>
        <v>455.13198661983722</v>
      </c>
      <c r="AO33" s="27">
        <f t="shared" si="11"/>
        <v>0.94300764377088275</v>
      </c>
      <c r="AP33" s="27">
        <f t="shared" si="12"/>
        <v>1.9107960678768774</v>
      </c>
      <c r="AQ33" s="28">
        <f t="shared" si="13"/>
        <v>390.06704683160342</v>
      </c>
      <c r="AR33" s="27">
        <f t="shared" si="14"/>
        <v>0.7913525129533876</v>
      </c>
      <c r="AS33" s="28">
        <f t="shared" si="15"/>
        <v>-65.064939788233801</v>
      </c>
      <c r="AT33" s="30">
        <f t="shared" si="16"/>
        <v>0.21195846734348406</v>
      </c>
      <c r="AU33" s="32">
        <f t="shared" si="17"/>
        <v>1.766681807624047E-2</v>
      </c>
      <c r="AV33" s="33">
        <f t="shared" si="18"/>
        <v>2.1118971648986538E-2</v>
      </c>
      <c r="AW33" s="34">
        <f t="shared" si="19"/>
        <v>1.2175361628022456</v>
      </c>
      <c r="AX33" s="35">
        <f t="shared" si="20"/>
        <v>953.97969618107811</v>
      </c>
      <c r="AY33" s="36">
        <f t="shared" si="21"/>
        <v>1</v>
      </c>
      <c r="AZ33" s="37">
        <f t="shared" si="22"/>
        <v>1.2594616342581839</v>
      </c>
      <c r="BA33" s="38">
        <f t="shared" si="23"/>
        <v>967.08825156948978</v>
      </c>
      <c r="BB33" s="36">
        <f t="shared" si="24"/>
        <v>0.77132162852248254</v>
      </c>
      <c r="BC33" s="39">
        <f t="shared" si="25"/>
        <v>-0.22867837147751746</v>
      </c>
      <c r="BD33" s="40">
        <f t="shared" si="26"/>
        <v>6.3876755036307187E-2</v>
      </c>
      <c r="BE33" s="48">
        <f t="shared" si="27"/>
        <v>1.9453842312407828E-2</v>
      </c>
      <c r="BF33" s="47">
        <f t="shared" si="28"/>
        <v>1.9935001466741473E-2</v>
      </c>
      <c r="BG33" s="43">
        <f>(0.95*BF33)+0.05*'3. CÁLCULO DO IQE IAE'!H30</f>
        <v>2.0242315150336761E-2</v>
      </c>
      <c r="BH33" s="44">
        <f t="shared" si="29"/>
        <v>2.0242315150336764E-2</v>
      </c>
      <c r="BI33" s="45">
        <f t="shared" si="30"/>
        <v>3.6436167270606176E-3</v>
      </c>
    </row>
    <row r="34" spans="1:61" ht="11.25">
      <c r="A34" s="14">
        <v>280310</v>
      </c>
      <c r="B34" s="15" t="s">
        <v>48</v>
      </c>
      <c r="C34" s="16">
        <v>93.98</v>
      </c>
      <c r="D34" s="17">
        <v>0.9538461538461539</v>
      </c>
      <c r="E34" s="18">
        <v>0.9538461538461539</v>
      </c>
      <c r="F34" s="17">
        <v>0.88571428571428568</v>
      </c>
      <c r="G34" s="18">
        <v>0.88571428571428568</v>
      </c>
      <c r="H34" s="19">
        <v>176.5</v>
      </c>
      <c r="I34" s="19">
        <v>178.1</v>
      </c>
      <c r="J34" s="20">
        <v>173.33061224489799</v>
      </c>
      <c r="K34" s="20">
        <v>171.840136054422</v>
      </c>
      <c r="L34" s="17">
        <v>0.52900000000000003</v>
      </c>
      <c r="M34" s="17">
        <v>6.3E-2</v>
      </c>
      <c r="N34" s="17">
        <v>0.221</v>
      </c>
      <c r="O34" s="17">
        <v>0.24</v>
      </c>
      <c r="P34" s="17">
        <v>0.64217687074829899</v>
      </c>
      <c r="Q34" s="17">
        <v>9.1156462585034001E-2</v>
      </c>
      <c r="R34" s="17">
        <v>0.35782312925170101</v>
      </c>
      <c r="S34" s="17">
        <v>0.28979591836734703</v>
      </c>
      <c r="T34" s="21">
        <v>0.86111111111111116</v>
      </c>
      <c r="U34" s="22">
        <v>765.1</v>
      </c>
      <c r="V34" s="23">
        <v>0.16500000000000001</v>
      </c>
      <c r="W34" s="23">
        <v>0.69099999999999995</v>
      </c>
      <c r="X34" s="24">
        <v>0.14400000000000002</v>
      </c>
      <c r="Y34" s="25">
        <v>0.83333333333333337</v>
      </c>
      <c r="Z34" s="26">
        <v>782.766758241758</v>
      </c>
      <c r="AA34" s="23">
        <v>4.8076923076923003E-2</v>
      </c>
      <c r="AB34" s="23">
        <v>0.70604395604395598</v>
      </c>
      <c r="AC34" s="24">
        <v>0.245879120879121</v>
      </c>
      <c r="AD34" s="27">
        <f t="shared" si="0"/>
        <v>0.25067345292899995</v>
      </c>
      <c r="AE34" s="28">
        <f t="shared" si="1"/>
        <v>42.201839929262249</v>
      </c>
      <c r="AF34" s="27">
        <f t="shared" si="2"/>
        <v>7.4004289796182537E-2</v>
      </c>
      <c r="AG34" s="27">
        <f t="shared" si="3"/>
        <v>0.15244419005599918</v>
      </c>
      <c r="AH34" s="28">
        <f t="shared" si="4"/>
        <v>23.403445390374337</v>
      </c>
      <c r="AI34" s="27">
        <f t="shared" si="5"/>
        <v>0</v>
      </c>
      <c r="AJ34" s="29">
        <f t="shared" si="6"/>
        <v>-18.798394538887912</v>
      </c>
      <c r="AK34" s="30">
        <f t="shared" si="7"/>
        <v>9.0388458695827859E-2</v>
      </c>
      <c r="AL34" s="31">
        <f t="shared" si="8"/>
        <v>1.4248589953033423E-3</v>
      </c>
      <c r="AM34" s="27">
        <f t="shared" si="9"/>
        <v>0.93307872160000016</v>
      </c>
      <c r="AN34" s="28">
        <f t="shared" si="10"/>
        <v>158.51141322540803</v>
      </c>
      <c r="AO34" s="27">
        <f t="shared" si="11"/>
        <v>0.15114420456110353</v>
      </c>
      <c r="AP34" s="27">
        <f t="shared" si="12"/>
        <v>0.68604296558449129</v>
      </c>
      <c r="AQ34" s="28">
        <f t="shared" si="13"/>
        <v>104.41660608290748</v>
      </c>
      <c r="AR34" s="27">
        <f t="shared" si="14"/>
        <v>6.6379978572679396E-2</v>
      </c>
      <c r="AS34" s="28">
        <f t="shared" si="15"/>
        <v>-54.094807142500557</v>
      </c>
      <c r="AT34" s="30">
        <f t="shared" si="16"/>
        <v>0.23944360356598024</v>
      </c>
      <c r="AU34" s="32">
        <f t="shared" si="17"/>
        <v>4.9626327714800559E-3</v>
      </c>
      <c r="AV34" s="33">
        <f t="shared" si="18"/>
        <v>3.1937458833916992E-3</v>
      </c>
      <c r="AW34" s="34">
        <f t="shared" si="19"/>
        <v>0.23543441931266412</v>
      </c>
      <c r="AX34" s="35">
        <f t="shared" si="20"/>
        <v>155.11269724165834</v>
      </c>
      <c r="AY34" s="36">
        <f t="shared" si="21"/>
        <v>0.11909542996328239</v>
      </c>
      <c r="AZ34" s="37">
        <f t="shared" si="22"/>
        <v>0.39358612090335782</v>
      </c>
      <c r="BA34" s="38">
        <f t="shared" si="23"/>
        <v>256.73844329039173</v>
      </c>
      <c r="BB34" s="36">
        <f t="shared" si="24"/>
        <v>0.12368559822662371</v>
      </c>
      <c r="BC34" s="39">
        <f t="shared" si="25"/>
        <v>4.5901682633413265E-3</v>
      </c>
      <c r="BD34" s="40">
        <f t="shared" si="26"/>
        <v>0.33777395563935936</v>
      </c>
      <c r="BE34" s="48">
        <f t="shared" si="27"/>
        <v>9.3280200755257846E-3</v>
      </c>
      <c r="BF34" s="47">
        <f t="shared" si="28"/>
        <v>6.7678585686664246E-3</v>
      </c>
      <c r="BG34" s="43">
        <f>(0.95*BF34)+0.05*'3. CÁLCULO DO IQE IAE'!H31</f>
        <v>6.4294656402331032E-3</v>
      </c>
      <c r="BH34" s="44">
        <f t="shared" si="29"/>
        <v>6.429465640233104E-3</v>
      </c>
      <c r="BI34" s="45">
        <f t="shared" si="30"/>
        <v>1.1573038152419587E-3</v>
      </c>
    </row>
    <row r="35" spans="1:61" ht="11.25">
      <c r="A35" s="14">
        <v>280320</v>
      </c>
      <c r="B35" s="15" t="s">
        <v>49</v>
      </c>
      <c r="C35" s="16">
        <v>95.68</v>
      </c>
      <c r="D35" s="17">
        <v>0.95957446808510638</v>
      </c>
      <c r="E35" s="18">
        <v>0.95957446808510638</v>
      </c>
      <c r="F35" s="17">
        <v>0.93523316062176165</v>
      </c>
      <c r="G35" s="18">
        <v>0.93523316062176165</v>
      </c>
      <c r="H35" s="19">
        <v>176.3</v>
      </c>
      <c r="I35" s="19">
        <v>179.1</v>
      </c>
      <c r="J35" s="20">
        <v>192.067705576869</v>
      </c>
      <c r="K35" s="20">
        <v>187.47398835357899</v>
      </c>
      <c r="L35" s="17">
        <v>0.51400000000000001</v>
      </c>
      <c r="M35" s="17">
        <v>4.7E-2</v>
      </c>
      <c r="N35" s="17">
        <v>0.21299999999999999</v>
      </c>
      <c r="O35" s="17">
        <v>0.245</v>
      </c>
      <c r="P35" s="17">
        <v>0.32444197619006598</v>
      </c>
      <c r="Q35" s="17">
        <v>0.194842583731278</v>
      </c>
      <c r="R35" s="17">
        <v>0.18774905019628799</v>
      </c>
      <c r="S35" s="17">
        <v>0.35141732857932351</v>
      </c>
      <c r="T35" s="21">
        <v>0.90437158469945356</v>
      </c>
      <c r="U35" s="22">
        <v>758.8</v>
      </c>
      <c r="V35" s="23">
        <v>0.25700000000000001</v>
      </c>
      <c r="W35" s="23">
        <v>0.54</v>
      </c>
      <c r="X35" s="24">
        <v>0.20300000000000001</v>
      </c>
      <c r="Y35" s="25">
        <v>0.86901763224181361</v>
      </c>
      <c r="Z35" s="26">
        <v>780.17428765417003</v>
      </c>
      <c r="AA35" s="23">
        <v>0.10379793861850101</v>
      </c>
      <c r="AB35" s="23">
        <v>0.59176415173844399</v>
      </c>
      <c r="AC35" s="24">
        <v>0.304437909643056</v>
      </c>
      <c r="AD35" s="27">
        <f t="shared" si="0"/>
        <v>0.25892018096399994</v>
      </c>
      <c r="AE35" s="28">
        <f t="shared" si="1"/>
        <v>43.802298265282744</v>
      </c>
      <c r="AF35" s="27">
        <f t="shared" si="2"/>
        <v>8.0835742417528958E-2</v>
      </c>
      <c r="AG35" s="27">
        <f t="shared" si="3"/>
        <v>0.65154842274020242</v>
      </c>
      <c r="AH35" s="28">
        <f t="shared" si="4"/>
        <v>117.03639698623272</v>
      </c>
      <c r="AI35" s="27">
        <f t="shared" si="5"/>
        <v>0.25054666989560853</v>
      </c>
      <c r="AJ35" s="29">
        <f t="shared" si="6"/>
        <v>73.234098720949973</v>
      </c>
      <c r="AK35" s="30">
        <f t="shared" si="7"/>
        <v>0.46895346017376921</v>
      </c>
      <c r="AL35" s="31">
        <f t="shared" si="8"/>
        <v>1.284737206274306E-2</v>
      </c>
      <c r="AM35" s="27">
        <f t="shared" si="9"/>
        <v>0.96003743422500021</v>
      </c>
      <c r="AN35" s="28">
        <f t="shared" si="10"/>
        <v>164.99182918262466</v>
      </c>
      <c r="AO35" s="27">
        <f t="shared" si="11"/>
        <v>0.16844443565656356</v>
      </c>
      <c r="AP35" s="27">
        <f t="shared" si="12"/>
        <v>1.2049233552431662</v>
      </c>
      <c r="AQ35" s="28">
        <f t="shared" si="13"/>
        <v>211.26148997792842</v>
      </c>
      <c r="AR35" s="27">
        <f t="shared" si="14"/>
        <v>0.33754919525570831</v>
      </c>
      <c r="AS35" s="28">
        <f t="shared" si="15"/>
        <v>46.269660795303764</v>
      </c>
      <c r="AT35" s="30">
        <f t="shared" si="16"/>
        <v>0.49090191881632605</v>
      </c>
      <c r="AU35" s="32">
        <f t="shared" si="17"/>
        <v>1.382450343165334E-2</v>
      </c>
      <c r="AV35" s="33">
        <f t="shared" si="18"/>
        <v>1.33359377471982E-2</v>
      </c>
      <c r="AW35" s="34">
        <f t="shared" si="19"/>
        <v>0.27305839152254902</v>
      </c>
      <c r="AX35" s="35">
        <f t="shared" si="20"/>
        <v>187.38281469480785</v>
      </c>
      <c r="AY35" s="36">
        <f t="shared" si="21"/>
        <v>0.15467944329446362</v>
      </c>
      <c r="AZ35" s="37">
        <f t="shared" si="22"/>
        <v>0.50000664692357544</v>
      </c>
      <c r="BA35" s="38">
        <f t="shared" si="23"/>
        <v>338.99711261247597</v>
      </c>
      <c r="BB35" s="36">
        <f t="shared" si="24"/>
        <v>0.19868199779803467</v>
      </c>
      <c r="BC35" s="39">
        <f t="shared" si="25"/>
        <v>4.4002554503571045E-2</v>
      </c>
      <c r="BD35" s="40">
        <f t="shared" si="26"/>
        <v>0.38405084438002457</v>
      </c>
      <c r="BE35" s="48">
        <f t="shared" si="27"/>
        <v>1.1979007256370694E-2</v>
      </c>
      <c r="BF35" s="47">
        <f t="shared" si="28"/>
        <v>1.2669397732763937E-2</v>
      </c>
      <c r="BG35" s="43">
        <f>(0.95*BF35)+0.05*'3. CÁLCULO DO IQE IAE'!H32</f>
        <v>1.2670404190957014E-2</v>
      </c>
      <c r="BH35" s="44">
        <f t="shared" si="29"/>
        <v>1.2670404190957016E-2</v>
      </c>
      <c r="BI35" s="45">
        <f t="shared" si="30"/>
        <v>2.2806727543722627E-3</v>
      </c>
    </row>
    <row r="36" spans="1:61" ht="11.25">
      <c r="A36" s="14">
        <v>280330</v>
      </c>
      <c r="B36" s="15" t="s">
        <v>50</v>
      </c>
      <c r="C36" s="16">
        <v>94.72</v>
      </c>
      <c r="D36" s="17">
        <v>0.9678899082568807</v>
      </c>
      <c r="E36" s="18">
        <v>0.9678899082568807</v>
      </c>
      <c r="F36" s="17">
        <v>0.96</v>
      </c>
      <c r="G36" s="18">
        <v>0.96</v>
      </c>
      <c r="H36" s="19">
        <v>187.1</v>
      </c>
      <c r="I36" s="19">
        <v>190.6</v>
      </c>
      <c r="J36" s="20">
        <v>206.10847326954701</v>
      </c>
      <c r="K36" s="20">
        <v>192.44454553366199</v>
      </c>
      <c r="L36" s="17">
        <v>0.36499999999999999</v>
      </c>
      <c r="M36" s="17">
        <v>0.11599999999999999</v>
      </c>
      <c r="N36" s="17">
        <v>0.19800000000000001</v>
      </c>
      <c r="O36" s="17">
        <v>0.4</v>
      </c>
      <c r="P36" s="17">
        <v>0.22926604518299001</v>
      </c>
      <c r="Q36" s="17">
        <v>0.31345609427712923</v>
      </c>
      <c r="R36" s="17">
        <v>0.19292102447539899</v>
      </c>
      <c r="S36" s="17">
        <v>0.39640522373924303</v>
      </c>
      <c r="T36" s="21">
        <v>0.99375000000000002</v>
      </c>
      <c r="U36" s="22">
        <v>780.5</v>
      </c>
      <c r="V36" s="23">
        <v>0.17600000000000002</v>
      </c>
      <c r="W36" s="23">
        <v>0.40899999999999997</v>
      </c>
      <c r="X36" s="24">
        <v>0.41499999999999998</v>
      </c>
      <c r="Y36" s="25">
        <v>0.98816568047337283</v>
      </c>
      <c r="Z36" s="26">
        <v>786.43260355029599</v>
      </c>
      <c r="AA36" s="23">
        <v>0.13195266272189399</v>
      </c>
      <c r="AB36" s="23">
        <v>0.44260355029585802</v>
      </c>
      <c r="AC36" s="24">
        <v>0.42544378698224899</v>
      </c>
      <c r="AD36" s="27">
        <f t="shared" si="0"/>
        <v>0.50219899560000014</v>
      </c>
      <c r="AE36" s="28">
        <f t="shared" si="1"/>
        <v>90.944321872460392</v>
      </c>
      <c r="AF36" s="27">
        <f t="shared" si="2"/>
        <v>0.28205841313546537</v>
      </c>
      <c r="AG36" s="27">
        <f t="shared" si="3"/>
        <v>1.0248023308434855</v>
      </c>
      <c r="AH36" s="28">
        <f t="shared" si="4"/>
        <v>202.77162606069504</v>
      </c>
      <c r="AI36" s="27">
        <f t="shared" si="5"/>
        <v>0.47996030869724843</v>
      </c>
      <c r="AJ36" s="29">
        <f t="shared" si="6"/>
        <v>111.82730418823465</v>
      </c>
      <c r="AK36" s="30">
        <f t="shared" si="7"/>
        <v>0.62770214085453913</v>
      </c>
      <c r="AL36" s="31">
        <f t="shared" si="8"/>
        <v>2.0344650969593148E-2</v>
      </c>
      <c r="AM36" s="27">
        <f t="shared" si="9"/>
        <v>1.2606798400000001</v>
      </c>
      <c r="AN36" s="28">
        <f t="shared" si="10"/>
        <v>232.56998556579816</v>
      </c>
      <c r="AO36" s="27">
        <f t="shared" si="11"/>
        <v>0.34885225672121356</v>
      </c>
      <c r="AP36" s="27">
        <f t="shared" si="12"/>
        <v>1.2701499564095189</v>
      </c>
      <c r="AQ36" s="28">
        <f t="shared" si="13"/>
        <v>234.65609387599721</v>
      </c>
      <c r="AR36" s="27">
        <f t="shared" si="14"/>
        <v>0.39692402147464234</v>
      </c>
      <c r="AS36" s="28">
        <f t="shared" si="15"/>
        <v>2.0861083101990516</v>
      </c>
      <c r="AT36" s="30">
        <f t="shared" si="16"/>
        <v>0.38020216722132227</v>
      </c>
      <c r="AU36" s="32">
        <f t="shared" si="17"/>
        <v>1.3162038450981021E-2</v>
      </c>
      <c r="AV36" s="33">
        <f t="shared" si="18"/>
        <v>1.6753344710287082E-2</v>
      </c>
      <c r="AW36" s="34">
        <f t="shared" si="19"/>
        <v>0.66203659401565418</v>
      </c>
      <c r="AX36" s="35">
        <f t="shared" si="20"/>
        <v>513.49006436903551</v>
      </c>
      <c r="AY36" s="36">
        <f t="shared" si="21"/>
        <v>0.51427542978722451</v>
      </c>
      <c r="AZ36" s="37">
        <f t="shared" si="22"/>
        <v>0.74078915653231903</v>
      </c>
      <c r="BA36" s="38">
        <f t="shared" si="23"/>
        <v>575.6862983665153</v>
      </c>
      <c r="BB36" s="36">
        <f t="shared" si="24"/>
        <v>0.4144748971402103</v>
      </c>
      <c r="BC36" s="39">
        <f t="shared" si="25"/>
        <v>-9.9800532647014217E-2</v>
      </c>
      <c r="BD36" s="40">
        <f t="shared" si="26"/>
        <v>0.21520140136307128</v>
      </c>
      <c r="BE36" s="48">
        <f t="shared" si="27"/>
        <v>1.38822516552333E-2</v>
      </c>
      <c r="BF36" s="47">
        <f t="shared" si="28"/>
        <v>1.5152043144665445E-2</v>
      </c>
      <c r="BG36" s="43">
        <f>(0.95*BF36)+0.05*'3. CÁLCULO DO IQE IAE'!H33</f>
        <v>1.5170741259907172E-2</v>
      </c>
      <c r="BH36" s="44">
        <f t="shared" si="29"/>
        <v>1.5170741259907174E-2</v>
      </c>
      <c r="BI36" s="45">
        <f t="shared" si="30"/>
        <v>2.7307334267832909E-3</v>
      </c>
    </row>
    <row r="37" spans="1:61" ht="11.25">
      <c r="A37" s="14">
        <v>280340</v>
      </c>
      <c r="B37" s="15" t="s">
        <v>51</v>
      </c>
      <c r="C37" s="16">
        <v>91.92</v>
      </c>
      <c r="D37" s="17">
        <v>0.96610169491525422</v>
      </c>
      <c r="E37" s="18">
        <v>0.96610169491525422</v>
      </c>
      <c r="F37" s="17">
        <v>0.97663551401869164</v>
      </c>
      <c r="G37" s="18">
        <v>0.9719626168224299</v>
      </c>
      <c r="H37" s="19">
        <v>179.9</v>
      </c>
      <c r="I37" s="19">
        <v>179.6</v>
      </c>
      <c r="J37" s="20">
        <v>197.12530188545</v>
      </c>
      <c r="K37" s="20">
        <v>190.652456705779</v>
      </c>
      <c r="L37" s="17">
        <v>0.434</v>
      </c>
      <c r="M37" s="17">
        <v>7.0999999999999994E-2</v>
      </c>
      <c r="N37" s="17">
        <v>0.24</v>
      </c>
      <c r="O37" s="17">
        <v>0.23300000000000001</v>
      </c>
      <c r="P37" s="17">
        <v>0.34010550388778799</v>
      </c>
      <c r="Q37" s="17">
        <v>0.2329011536311428</v>
      </c>
      <c r="R37" s="17">
        <v>0.21692390960244301</v>
      </c>
      <c r="S37" s="17">
        <v>0.37751519050682703</v>
      </c>
      <c r="T37" s="21">
        <v>0.95428571428571429</v>
      </c>
      <c r="U37" s="22">
        <v>758.1</v>
      </c>
      <c r="V37" s="23">
        <v>0.28999999999999998</v>
      </c>
      <c r="W37" s="23">
        <v>0.48200000000000004</v>
      </c>
      <c r="X37" s="24">
        <v>0.22800000000000001</v>
      </c>
      <c r="Y37" s="25">
        <v>0.99275362318840576</v>
      </c>
      <c r="Z37" s="26">
        <v>774.57157444005304</v>
      </c>
      <c r="AA37" s="23">
        <v>0.169301712779974</v>
      </c>
      <c r="AB37" s="23">
        <v>0.52569169960474305</v>
      </c>
      <c r="AC37" s="24">
        <v>0.30500658761528299</v>
      </c>
      <c r="AD37" s="27">
        <f t="shared" si="0"/>
        <v>0.3674614665960001</v>
      </c>
      <c r="AE37" s="28">
        <f t="shared" si="1"/>
        <v>63.865425710429896</v>
      </c>
      <c r="AF37" s="27">
        <f t="shared" si="2"/>
        <v>0.16647390087053518</v>
      </c>
      <c r="AG37" s="27">
        <f t="shared" si="3"/>
        <v>0.66192004053153242</v>
      </c>
      <c r="AH37" s="28">
        <f t="shared" si="4"/>
        <v>127.43256193030746</v>
      </c>
      <c r="AI37" s="27">
        <f t="shared" si="5"/>
        <v>0.27836512976501421</v>
      </c>
      <c r="AJ37" s="29">
        <f t="shared" si="6"/>
        <v>63.567136219877561</v>
      </c>
      <c r="AK37" s="30">
        <f t="shared" si="7"/>
        <v>0.42918952958923634</v>
      </c>
      <c r="AL37" s="31">
        <f t="shared" si="8"/>
        <v>1.2826209553189043E-2</v>
      </c>
      <c r="AM37" s="27">
        <f t="shared" si="9"/>
        <v>0.87811892640000011</v>
      </c>
      <c r="AN37" s="28">
        <f t="shared" si="10"/>
        <v>152.36405209054377</v>
      </c>
      <c r="AO37" s="27">
        <f t="shared" si="11"/>
        <v>0.13473310240924727</v>
      </c>
      <c r="AP37" s="27">
        <f t="shared" si="12"/>
        <v>1.1635919853209438</v>
      </c>
      <c r="AQ37" s="28">
        <f t="shared" si="13"/>
        <v>215.62181068109942</v>
      </c>
      <c r="AR37" s="27">
        <f t="shared" si="14"/>
        <v>0.34861556274530581</v>
      </c>
      <c r="AS37" s="28">
        <f t="shared" si="15"/>
        <v>63.257758590555653</v>
      </c>
      <c r="AT37" s="30">
        <f t="shared" si="16"/>
        <v>0.53346477535983283</v>
      </c>
      <c r="AU37" s="32">
        <f t="shared" si="17"/>
        <v>1.4693363669116367E-2</v>
      </c>
      <c r="AV37" s="33">
        <f t="shared" si="18"/>
        <v>1.3759786611152704E-2</v>
      </c>
      <c r="AW37" s="34">
        <f t="shared" si="19"/>
        <v>0.27957706381763203</v>
      </c>
      <c r="AX37" s="35">
        <f t="shared" si="20"/>
        <v>202.258349356483</v>
      </c>
      <c r="AY37" s="36">
        <f t="shared" si="21"/>
        <v>0.17108258234339926</v>
      </c>
      <c r="AZ37" s="37">
        <f t="shared" si="22"/>
        <v>0.46303740749608674</v>
      </c>
      <c r="BA37" s="38">
        <f t="shared" si="23"/>
        <v>356.05666002606631</v>
      </c>
      <c r="BB37" s="36">
        <f t="shared" si="24"/>
        <v>0.21423542997583386</v>
      </c>
      <c r="BC37" s="39">
        <f t="shared" si="25"/>
        <v>4.3152847632434599E-2</v>
      </c>
      <c r="BD37" s="40">
        <f t="shared" si="26"/>
        <v>0.38305314304577698</v>
      </c>
      <c r="BE37" s="48">
        <f t="shared" si="27"/>
        <v>1.2327959763014585E-2</v>
      </c>
      <c r="BF37" s="47">
        <f t="shared" si="28"/>
        <v>1.3007933784596221E-2</v>
      </c>
      <c r="BG37" s="43">
        <f>(0.95*BF37)+0.05*'3. CÁLCULO DO IQE IAE'!H34</f>
        <v>1.2954972101644768E-2</v>
      </c>
      <c r="BH37" s="44">
        <f t="shared" si="29"/>
        <v>1.2954972101644769E-2</v>
      </c>
      <c r="BI37" s="45">
        <f t="shared" si="30"/>
        <v>2.3318949782960585E-3</v>
      </c>
    </row>
    <row r="38" spans="1:61" ht="11.25">
      <c r="A38" s="14">
        <v>280350</v>
      </c>
      <c r="B38" s="15" t="s">
        <v>52</v>
      </c>
      <c r="C38" s="16">
        <v>93.72</v>
      </c>
      <c r="D38" s="17">
        <v>0.91695501730103801</v>
      </c>
      <c r="E38" s="18">
        <v>0.91695501730103801</v>
      </c>
      <c r="F38" s="17">
        <v>0.92048192771084336</v>
      </c>
      <c r="G38" s="18">
        <v>0.92048192771084336</v>
      </c>
      <c r="H38" s="19">
        <v>184.3</v>
      </c>
      <c r="I38" s="19">
        <v>185.4</v>
      </c>
      <c r="J38" s="20">
        <v>196.89364142941</v>
      </c>
      <c r="K38" s="20">
        <v>190.764652492133</v>
      </c>
      <c r="L38" s="17">
        <v>0.42899999999999999</v>
      </c>
      <c r="M38" s="17">
        <v>0.129</v>
      </c>
      <c r="N38" s="17">
        <v>0.24100000000000002</v>
      </c>
      <c r="O38" s="17">
        <v>0.318</v>
      </c>
      <c r="P38" s="17">
        <v>0.348550920263621</v>
      </c>
      <c r="Q38" s="17">
        <v>0.2702257451178654</v>
      </c>
      <c r="R38" s="17">
        <v>0.22199142702816099</v>
      </c>
      <c r="S38" s="17">
        <v>0.42055477503776395</v>
      </c>
      <c r="T38" s="21">
        <v>0.9285714285714286</v>
      </c>
      <c r="U38" s="22">
        <v>771</v>
      </c>
      <c r="V38" s="23">
        <v>0.217</v>
      </c>
      <c r="W38" s="23">
        <v>0.45399999999999996</v>
      </c>
      <c r="X38" s="24">
        <v>0.32899999999999996</v>
      </c>
      <c r="Y38" s="25">
        <v>0.9092240117130308</v>
      </c>
      <c r="Z38" s="26">
        <v>773.36111194608304</v>
      </c>
      <c r="AA38" s="23">
        <v>0.16325733014607899</v>
      </c>
      <c r="AB38" s="23">
        <v>0.533593865434149</v>
      </c>
      <c r="AC38" s="24">
        <v>0.30314880441977299</v>
      </c>
      <c r="AD38" s="27">
        <f t="shared" si="0"/>
        <v>0.41558522628099992</v>
      </c>
      <c r="AE38" s="28">
        <f t="shared" si="1"/>
        <v>70.231746224743588</v>
      </c>
      <c r="AF38" s="27">
        <f t="shared" si="2"/>
        <v>0.19364812714497834</v>
      </c>
      <c r="AG38" s="27">
        <f t="shared" si="3"/>
        <v>0.68473538510142418</v>
      </c>
      <c r="AH38" s="28">
        <f t="shared" si="4"/>
        <v>124.09941343201955</v>
      </c>
      <c r="AI38" s="27">
        <f t="shared" si="5"/>
        <v>0.26944616221907902</v>
      </c>
      <c r="AJ38" s="29">
        <f t="shared" si="6"/>
        <v>53.867667207275957</v>
      </c>
      <c r="AK38" s="30">
        <f t="shared" si="7"/>
        <v>0.38929188723455344</v>
      </c>
      <c r="AL38" s="31">
        <f t="shared" si="8"/>
        <v>1.2003089690689649E-2</v>
      </c>
      <c r="AM38" s="27">
        <f t="shared" si="9"/>
        <v>1.0007241310440003</v>
      </c>
      <c r="AN38" s="28">
        <f t="shared" si="10"/>
        <v>170.12656499073626</v>
      </c>
      <c r="AO38" s="27">
        <f t="shared" si="11"/>
        <v>0.18215221563256037</v>
      </c>
      <c r="AP38" s="27">
        <f t="shared" si="12"/>
        <v>1.2214754248473036</v>
      </c>
      <c r="AQ38" s="28">
        <f t="shared" si="13"/>
        <v>214.48548421781777</v>
      </c>
      <c r="AR38" s="27">
        <f t="shared" si="14"/>
        <v>0.3457315991364629</v>
      </c>
      <c r="AS38" s="28">
        <f t="shared" si="15"/>
        <v>44.358919227081515</v>
      </c>
      <c r="AT38" s="30">
        <f t="shared" si="16"/>
        <v>0.48611464832611911</v>
      </c>
      <c r="AU38" s="32">
        <f t="shared" si="17"/>
        <v>1.3897587636737905E-2</v>
      </c>
      <c r="AV38" s="33">
        <f t="shared" si="18"/>
        <v>1.2950338663713777E-2</v>
      </c>
      <c r="AW38" s="34">
        <f t="shared" si="19"/>
        <v>0.46294339344465962</v>
      </c>
      <c r="AX38" s="35">
        <f t="shared" si="20"/>
        <v>331.43440232113028</v>
      </c>
      <c r="AY38" s="36">
        <f t="shared" si="21"/>
        <v>0.31352403448365973</v>
      </c>
      <c r="AZ38" s="37">
        <f t="shared" si="22"/>
        <v>0.46401072975913021</v>
      </c>
      <c r="BA38" s="38">
        <f t="shared" si="23"/>
        <v>326.27308533705821</v>
      </c>
      <c r="BB38" s="36">
        <f t="shared" si="24"/>
        <v>0.18708132103570621</v>
      </c>
      <c r="BC38" s="39">
        <f t="shared" si="25"/>
        <v>-0.12644271344795352</v>
      </c>
      <c r="BD38" s="40">
        <f t="shared" si="26"/>
        <v>0.18391892003299465</v>
      </c>
      <c r="BE38" s="48">
        <f t="shared" si="27"/>
        <v>7.911044949256027E-3</v>
      </c>
      <c r="BF38" s="47">
        <f t="shared" si="28"/>
        <v>1.0447993403094036E-2</v>
      </c>
      <c r="BG38" s="43">
        <f>(0.95*BF38)+0.05*'3. CÁLCULO DO IQE IAE'!H35</f>
        <v>1.0614562092747007E-2</v>
      </c>
      <c r="BH38" s="44">
        <f t="shared" si="29"/>
        <v>1.0614562092747009E-2</v>
      </c>
      <c r="BI38" s="45">
        <f t="shared" si="30"/>
        <v>1.9106211766944615E-3</v>
      </c>
    </row>
    <row r="39" spans="1:61" ht="11.25">
      <c r="A39" s="14">
        <v>280360</v>
      </c>
      <c r="B39" s="15" t="s">
        <v>53</v>
      </c>
      <c r="C39" s="16">
        <v>91.84</v>
      </c>
      <c r="D39" s="17">
        <v>0.88732394366197187</v>
      </c>
      <c r="E39" s="18">
        <v>0.88732394366197187</v>
      </c>
      <c r="F39" s="17">
        <v>0.92647058823529416</v>
      </c>
      <c r="G39" s="18">
        <v>0.93137254901960786</v>
      </c>
      <c r="H39" s="19">
        <v>176.6</v>
      </c>
      <c r="I39" s="19">
        <v>178.2</v>
      </c>
      <c r="J39" s="20">
        <v>185.98272723424299</v>
      </c>
      <c r="K39" s="20">
        <v>181.92487963478999</v>
      </c>
      <c r="L39" s="17">
        <v>0.53299999999999992</v>
      </c>
      <c r="M39" s="17">
        <v>8.8000000000000009E-2</v>
      </c>
      <c r="N39" s="17">
        <v>0.20899999999999999</v>
      </c>
      <c r="O39" s="17">
        <v>0.26</v>
      </c>
      <c r="P39" s="17">
        <v>0.40690297894049599</v>
      </c>
      <c r="Q39" s="17">
        <v>0.1639712770271351</v>
      </c>
      <c r="R39" s="17">
        <v>0.28996547939349998</v>
      </c>
      <c r="S39" s="17">
        <v>0.34709684179478484</v>
      </c>
      <c r="T39" s="21">
        <v>0.82380952380952377</v>
      </c>
      <c r="U39" s="22">
        <v>750</v>
      </c>
      <c r="V39" s="23">
        <v>0.30499999999999999</v>
      </c>
      <c r="W39" s="23">
        <v>0.54700000000000004</v>
      </c>
      <c r="X39" s="24">
        <v>0.14899999999999999</v>
      </c>
      <c r="Y39" s="25">
        <v>0.88114754098360659</v>
      </c>
      <c r="Z39" s="26">
        <v>769.85454462417204</v>
      </c>
      <c r="AA39" s="23">
        <v>0.14939483432910899</v>
      </c>
      <c r="AB39" s="23">
        <v>0.59381756313345502</v>
      </c>
      <c r="AC39" s="24">
        <v>0.25678760253743399</v>
      </c>
      <c r="AD39" s="27">
        <f t="shared" si="0"/>
        <v>0.25816154521600015</v>
      </c>
      <c r="AE39" s="28">
        <f t="shared" si="1"/>
        <v>40.454277743157391</v>
      </c>
      <c r="AF39" s="27">
        <f t="shared" si="2"/>
        <v>6.6544933930089534E-2</v>
      </c>
      <c r="AG39" s="27">
        <f t="shared" si="3"/>
        <v>0.47658021889732138</v>
      </c>
      <c r="AH39" s="28">
        <f t="shared" si="4"/>
        <v>82.118358793444557</v>
      </c>
      <c r="AI39" s="27">
        <f t="shared" si="5"/>
        <v>0.15711163405211903</v>
      </c>
      <c r="AJ39" s="29">
        <f t="shared" si="6"/>
        <v>41.664081050287166</v>
      </c>
      <c r="AK39" s="30">
        <f t="shared" si="7"/>
        <v>0.33909384904261514</v>
      </c>
      <c r="AL39" s="31">
        <f t="shared" si="8"/>
        <v>8.7660271743877465E-3</v>
      </c>
      <c r="AM39" s="27">
        <f t="shared" si="9"/>
        <v>0.99333115560000018</v>
      </c>
      <c r="AN39" s="28">
        <f t="shared" si="10"/>
        <v>157.06664156984453</v>
      </c>
      <c r="AO39" s="27">
        <f t="shared" si="11"/>
        <v>0.14728721703338402</v>
      </c>
      <c r="AP39" s="27">
        <f t="shared" si="12"/>
        <v>0.91486405312197661</v>
      </c>
      <c r="AQ39" s="28">
        <f t="shared" si="13"/>
        <v>155.01441775401091</v>
      </c>
      <c r="AR39" s="27">
        <f t="shared" si="14"/>
        <v>0.19479575719067577</v>
      </c>
      <c r="AS39" s="28">
        <f t="shared" si="15"/>
        <v>-2.0522238158336279</v>
      </c>
      <c r="AT39" s="30">
        <f t="shared" si="16"/>
        <v>0.36983377643780879</v>
      </c>
      <c r="AU39" s="32">
        <f t="shared" si="17"/>
        <v>9.3368663029301541E-3</v>
      </c>
      <c r="AV39" s="33">
        <f t="shared" si="18"/>
        <v>9.0514467386589512E-3</v>
      </c>
      <c r="AW39" s="34">
        <f t="shared" si="19"/>
        <v>0.20076715886335089</v>
      </c>
      <c r="AX39" s="35">
        <f t="shared" si="20"/>
        <v>124.04542315485607</v>
      </c>
      <c r="AY39" s="36">
        <f t="shared" si="21"/>
        <v>8.4837782873115442E-2</v>
      </c>
      <c r="AZ39" s="37">
        <f t="shared" si="22"/>
        <v>0.39484711057674415</v>
      </c>
      <c r="BA39" s="38">
        <f t="shared" si="23"/>
        <v>267.84668499788665</v>
      </c>
      <c r="BB39" s="36">
        <f t="shared" si="24"/>
        <v>0.1338131402899311</v>
      </c>
      <c r="BC39" s="39">
        <f t="shared" si="25"/>
        <v>4.8975357416815662E-2</v>
      </c>
      <c r="BD39" s="40">
        <f t="shared" si="26"/>
        <v>0.38988976633067218</v>
      </c>
      <c r="BE39" s="48">
        <f t="shared" si="27"/>
        <v>1.0555430896521537E-2</v>
      </c>
      <c r="BF39" s="47">
        <f t="shared" si="28"/>
        <v>1.0002348915317524E-2</v>
      </c>
      <c r="BG39" s="43">
        <f>(0.95*BF39)+0.05*'3. CÁLCULO DO IQE IAE'!H36</f>
        <v>9.9638038141306607E-3</v>
      </c>
      <c r="BH39" s="44">
        <f t="shared" si="29"/>
        <v>9.9638038141306624E-3</v>
      </c>
      <c r="BI39" s="45">
        <f t="shared" si="30"/>
        <v>1.7934846865435192E-3</v>
      </c>
    </row>
    <row r="40" spans="1:61" ht="11.25">
      <c r="A40" s="14">
        <v>280370</v>
      </c>
      <c r="B40" s="15" t="s">
        <v>54</v>
      </c>
      <c r="C40" s="16">
        <v>95.06</v>
      </c>
      <c r="D40" s="17">
        <v>0.88888888888888884</v>
      </c>
      <c r="E40" s="18">
        <v>0.88888888888888884</v>
      </c>
      <c r="F40" s="17">
        <v>1</v>
      </c>
      <c r="G40" s="18">
        <v>1</v>
      </c>
      <c r="H40" s="19">
        <v>181.2</v>
      </c>
      <c r="I40" s="19">
        <v>189.1</v>
      </c>
      <c r="J40" s="20">
        <v>182.453846153846</v>
      </c>
      <c r="K40" s="20">
        <v>170.684615384615</v>
      </c>
      <c r="L40" s="17">
        <v>0.41700000000000004</v>
      </c>
      <c r="M40" s="17">
        <v>8.3000000000000004E-2</v>
      </c>
      <c r="N40" s="17">
        <v>0.125</v>
      </c>
      <c r="O40" s="17">
        <v>0.5</v>
      </c>
      <c r="P40" s="17">
        <v>0.5</v>
      </c>
      <c r="Q40" s="17">
        <v>0.19230769230769248</v>
      </c>
      <c r="R40" s="17">
        <v>0.30769230769230799</v>
      </c>
      <c r="S40" s="17">
        <v>0.30769230769230799</v>
      </c>
      <c r="T40" s="21">
        <v>0.87037037037037035</v>
      </c>
      <c r="U40" s="22">
        <v>771</v>
      </c>
      <c r="V40" s="23">
        <v>0.17300000000000001</v>
      </c>
      <c r="W40" s="23">
        <v>0.47100000000000003</v>
      </c>
      <c r="X40" s="24">
        <v>0.35600000000000004</v>
      </c>
      <c r="Y40" s="25">
        <v>0.88888888888888884</v>
      </c>
      <c r="Z40" s="26">
        <v>772.29583333333301</v>
      </c>
      <c r="AA40" s="23">
        <v>0.25</v>
      </c>
      <c r="AB40" s="23">
        <v>0.33333333333333298</v>
      </c>
      <c r="AC40" s="24">
        <v>0.41666666666666702</v>
      </c>
      <c r="AD40" s="27">
        <f t="shared" si="0"/>
        <v>0.39865206932099989</v>
      </c>
      <c r="AE40" s="28">
        <f t="shared" si="1"/>
        <v>64.209559965302375</v>
      </c>
      <c r="AF40" s="27">
        <f t="shared" si="2"/>
        <v>0.16794281562116167</v>
      </c>
      <c r="AG40" s="27">
        <f t="shared" si="3"/>
        <v>0.35539940828402378</v>
      </c>
      <c r="AH40" s="28">
        <f t="shared" si="4"/>
        <v>64.843988962221175</v>
      </c>
      <c r="AI40" s="27">
        <f t="shared" si="5"/>
        <v>0.11088820776904088</v>
      </c>
      <c r="AJ40" s="29">
        <f t="shared" si="6"/>
        <v>0.63442899691879973</v>
      </c>
      <c r="AK40" s="30">
        <f t="shared" si="7"/>
        <v>0.17032312752831494</v>
      </c>
      <c r="AL40" s="31">
        <f t="shared" si="8"/>
        <v>5.0991922639530979E-3</v>
      </c>
      <c r="AM40" s="27">
        <f t="shared" si="9"/>
        <v>1.72265625</v>
      </c>
      <c r="AN40" s="28">
        <f t="shared" si="10"/>
        <v>289.55937499999999</v>
      </c>
      <c r="AO40" s="27">
        <f t="shared" si="11"/>
        <v>0.50099212146290872</v>
      </c>
      <c r="AP40" s="27">
        <f t="shared" si="12"/>
        <v>0.81961415916809599</v>
      </c>
      <c r="AQ40" s="28">
        <f t="shared" si="13"/>
        <v>139.89552752139107</v>
      </c>
      <c r="AR40" s="27">
        <f t="shared" si="14"/>
        <v>0.15642445224804136</v>
      </c>
      <c r="AS40" s="28">
        <f t="shared" si="15"/>
        <v>-149.66384747860891</v>
      </c>
      <c r="AT40" s="30">
        <f t="shared" si="16"/>
        <v>0</v>
      </c>
      <c r="AU40" s="32">
        <f t="shared" si="17"/>
        <v>2.8342539747222423E-3</v>
      </c>
      <c r="AV40" s="33">
        <f t="shared" si="18"/>
        <v>3.9667231193376701E-3</v>
      </c>
      <c r="AW40" s="34">
        <f t="shared" si="19"/>
        <v>0.55016325366014618</v>
      </c>
      <c r="AX40" s="35">
        <f t="shared" si="20"/>
        <v>369.19010783116141</v>
      </c>
      <c r="AY40" s="36">
        <f t="shared" si="21"/>
        <v>0.35515696408633701</v>
      </c>
      <c r="AZ40" s="37">
        <f t="shared" si="22"/>
        <v>0.56445312500000044</v>
      </c>
      <c r="BA40" s="38">
        <f t="shared" si="23"/>
        <v>387.4887080439816</v>
      </c>
      <c r="BB40" s="36">
        <f t="shared" si="24"/>
        <v>0.24289247551190216</v>
      </c>
      <c r="BC40" s="39">
        <f t="shared" si="25"/>
        <v>-0.11226448857443486</v>
      </c>
      <c r="BD40" s="40">
        <f t="shared" si="26"/>
        <v>0.20056658330851143</v>
      </c>
      <c r="BE40" s="48">
        <f t="shared" si="27"/>
        <v>9.5466346113976044E-3</v>
      </c>
      <c r="BF40" s="47">
        <f t="shared" si="28"/>
        <v>7.2326667538127878E-3</v>
      </c>
      <c r="BG40" s="43">
        <f>(0.95*BF40)+0.05*'3. CÁLCULO DO IQE IAE'!H37</f>
        <v>7.2573855937275609E-3</v>
      </c>
      <c r="BH40" s="44">
        <f t="shared" si="29"/>
        <v>7.2573855937275618E-3</v>
      </c>
      <c r="BI40" s="45">
        <f t="shared" si="30"/>
        <v>1.3063294068709611E-3</v>
      </c>
    </row>
    <row r="41" spans="1:61" ht="11.25">
      <c r="A41" s="14">
        <v>280380</v>
      </c>
      <c r="B41" s="15" t="s">
        <v>55</v>
      </c>
      <c r="C41" s="16">
        <v>97.5</v>
      </c>
      <c r="D41" s="17">
        <v>0.94915254237288138</v>
      </c>
      <c r="E41" s="18">
        <v>0.94915254237288138</v>
      </c>
      <c r="F41" s="17">
        <v>0.86567164179104472</v>
      </c>
      <c r="G41" s="18">
        <v>0.86567164179104472</v>
      </c>
      <c r="H41" s="19">
        <v>187.2</v>
      </c>
      <c r="I41" s="19">
        <v>191.1</v>
      </c>
      <c r="J41" s="20">
        <v>204.31061320754699</v>
      </c>
      <c r="K41" s="20">
        <v>190.558608490566</v>
      </c>
      <c r="L41" s="17">
        <v>0.35899999999999999</v>
      </c>
      <c r="M41" s="17">
        <v>0.10800000000000001</v>
      </c>
      <c r="N41" s="17">
        <v>0.23300000000000001</v>
      </c>
      <c r="O41" s="17">
        <v>0.375</v>
      </c>
      <c r="P41" s="17">
        <v>0.29422169811320797</v>
      </c>
      <c r="Q41" s="17">
        <v>0.30011792452830222</v>
      </c>
      <c r="R41" s="17">
        <v>0.17099056603773599</v>
      </c>
      <c r="S41" s="17">
        <v>0.37971698113207497</v>
      </c>
      <c r="T41" s="21">
        <v>0.88235294117647056</v>
      </c>
      <c r="U41" s="22">
        <v>771.8</v>
      </c>
      <c r="V41" s="23">
        <v>0.33299999999999996</v>
      </c>
      <c r="W41" s="23">
        <v>0.27600000000000002</v>
      </c>
      <c r="X41" s="24">
        <v>0.39100000000000001</v>
      </c>
      <c r="Y41" s="25">
        <v>0.97101449275362317</v>
      </c>
      <c r="Z41" s="26">
        <v>779.33333333333303</v>
      </c>
      <c r="AA41" s="23">
        <v>0.102448775612194</v>
      </c>
      <c r="AB41" s="23">
        <v>0.56671664167916003</v>
      </c>
      <c r="AC41" s="24">
        <v>0.33083458270864602</v>
      </c>
      <c r="AD41" s="27">
        <f t="shared" si="0"/>
        <v>0.5044238119840001</v>
      </c>
      <c r="AE41" s="28">
        <f t="shared" si="1"/>
        <v>89.626706877807962</v>
      </c>
      <c r="AF41" s="27">
        <f t="shared" si="2"/>
        <v>0.27643425897502338</v>
      </c>
      <c r="AG41" s="27">
        <f t="shared" si="3"/>
        <v>0.84198062261200912</v>
      </c>
      <c r="AH41" s="28">
        <f t="shared" si="4"/>
        <v>148.91766394409618</v>
      </c>
      <c r="AI41" s="27">
        <f t="shared" si="5"/>
        <v>0.3358557959266083</v>
      </c>
      <c r="AJ41" s="29">
        <f t="shared" si="6"/>
        <v>59.290957066288215</v>
      </c>
      <c r="AK41" s="30">
        <f t="shared" si="7"/>
        <v>0.41159996192395476</v>
      </c>
      <c r="AL41" s="31">
        <f t="shared" si="8"/>
        <v>1.3800622772063379E-2</v>
      </c>
      <c r="AM41" s="27">
        <f t="shared" si="9"/>
        <v>1.1122338906250002</v>
      </c>
      <c r="AN41" s="28">
        <f t="shared" si="10"/>
        <v>201.74037633750007</v>
      </c>
      <c r="AO41" s="27">
        <f t="shared" si="11"/>
        <v>0.26654899598093151</v>
      </c>
      <c r="AP41" s="27">
        <f t="shared" si="12"/>
        <v>1.3082747651022586</v>
      </c>
      <c r="AQ41" s="28">
        <f t="shared" si="13"/>
        <v>215.81455355447898</v>
      </c>
      <c r="AR41" s="27">
        <f t="shared" si="14"/>
        <v>0.3491047385681455</v>
      </c>
      <c r="AS41" s="28">
        <f t="shared" si="15"/>
        <v>14.07417721697891</v>
      </c>
      <c r="AT41" s="30">
        <f t="shared" si="16"/>
        <v>0.41023769346226241</v>
      </c>
      <c r="AU41" s="32">
        <f t="shared" si="17"/>
        <v>1.2767237815114456E-2</v>
      </c>
      <c r="AV41" s="33">
        <f t="shared" si="18"/>
        <v>1.3283930293588916E-2</v>
      </c>
      <c r="AW41" s="34">
        <f t="shared" si="19"/>
        <v>0.41569071869081181</v>
      </c>
      <c r="AX41" s="35">
        <f t="shared" si="20"/>
        <v>283.08537942844282</v>
      </c>
      <c r="AY41" s="36">
        <f t="shared" si="21"/>
        <v>0.26020993428985761</v>
      </c>
      <c r="AZ41" s="37">
        <f t="shared" si="22"/>
        <v>0.55487849756591867</v>
      </c>
      <c r="BA41" s="38">
        <f t="shared" si="23"/>
        <v>419.9009523174438</v>
      </c>
      <c r="BB41" s="36">
        <f t="shared" si="24"/>
        <v>0.27244317992484285</v>
      </c>
      <c r="BC41" s="39">
        <f t="shared" si="25"/>
        <v>1.2233245634985235E-2</v>
      </c>
      <c r="BD41" s="40">
        <f t="shared" si="26"/>
        <v>0.34674823694798074</v>
      </c>
      <c r="BE41" s="48">
        <f t="shared" si="27"/>
        <v>1.3016494025398312E-2</v>
      </c>
      <c r="BF41" s="47">
        <f t="shared" si="28"/>
        <v>1.3177648238230678E-2</v>
      </c>
      <c r="BG41" s="43">
        <f>(0.95*BF41)+0.05*'3. CÁLCULO DO IQE IAE'!H38</f>
        <v>1.3298201925164906E-2</v>
      </c>
      <c r="BH41" s="44">
        <f t="shared" si="29"/>
        <v>1.3298201925164907E-2</v>
      </c>
      <c r="BI41" s="45">
        <f t="shared" si="30"/>
        <v>2.3936763465296834E-3</v>
      </c>
    </row>
    <row r="42" spans="1:61" ht="11.25">
      <c r="A42" s="14">
        <v>280390</v>
      </c>
      <c r="B42" s="15" t="s">
        <v>56</v>
      </c>
      <c r="C42" s="16">
        <v>88.4</v>
      </c>
      <c r="D42" s="17">
        <v>0.94244604316546765</v>
      </c>
      <c r="E42" s="18">
        <v>0.94244604316546765</v>
      </c>
      <c r="F42" s="17">
        <v>0.93162393162393164</v>
      </c>
      <c r="G42" s="18">
        <v>0.93162393162393164</v>
      </c>
      <c r="H42" s="19">
        <v>181.9</v>
      </c>
      <c r="I42" s="19">
        <v>183.7</v>
      </c>
      <c r="J42" s="20">
        <v>198.31342754467801</v>
      </c>
      <c r="K42" s="20">
        <v>190.78022533022499</v>
      </c>
      <c r="L42" s="17">
        <v>0.53400000000000003</v>
      </c>
      <c r="M42" s="17">
        <v>0.129</v>
      </c>
      <c r="N42" s="17">
        <v>0.17300000000000001</v>
      </c>
      <c r="O42" s="17">
        <v>0.35899999999999999</v>
      </c>
      <c r="P42" s="17">
        <v>0.32060994560994599</v>
      </c>
      <c r="Q42" s="17">
        <v>0.28817016317016342</v>
      </c>
      <c r="R42" s="17">
        <v>0.23868492618492601</v>
      </c>
      <c r="S42" s="17">
        <v>0.45940170940170938</v>
      </c>
      <c r="T42" s="21">
        <v>0.92920353982300885</v>
      </c>
      <c r="U42" s="22">
        <v>768.2</v>
      </c>
      <c r="V42" s="23">
        <v>0.25800000000000001</v>
      </c>
      <c r="W42" s="23">
        <v>0.42700000000000005</v>
      </c>
      <c r="X42" s="24">
        <v>0.315</v>
      </c>
      <c r="Y42" s="25">
        <v>0.92086330935251803</v>
      </c>
      <c r="Z42" s="26">
        <v>770.41879182368405</v>
      </c>
      <c r="AA42" s="23">
        <v>0.16131095123900899</v>
      </c>
      <c r="AB42" s="23">
        <v>0.56964713943131196</v>
      </c>
      <c r="AC42" s="24">
        <v>0.26904190932967897</v>
      </c>
      <c r="AD42" s="27">
        <f t="shared" si="0"/>
        <v>0.27679594099599991</v>
      </c>
      <c r="AE42" s="28">
        <f t="shared" si="1"/>
        <v>47.451387038845915</v>
      </c>
      <c r="AF42" s="27">
        <f t="shared" si="2"/>
        <v>9.6411641212663032E-2</v>
      </c>
      <c r="AG42" s="27">
        <f t="shared" si="3"/>
        <v>0.76592252403374328</v>
      </c>
      <c r="AH42" s="28">
        <f t="shared" si="4"/>
        <v>141.50689389960249</v>
      </c>
      <c r="AI42" s="27">
        <f t="shared" si="5"/>
        <v>0.31602577108637725</v>
      </c>
      <c r="AJ42" s="29">
        <f t="shared" si="6"/>
        <v>94.055506860756566</v>
      </c>
      <c r="AK42" s="30">
        <f t="shared" si="7"/>
        <v>0.55459991094376526</v>
      </c>
      <c r="AL42" s="31">
        <f t="shared" si="8"/>
        <v>1.5623094407317699E-2</v>
      </c>
      <c r="AM42" s="27">
        <f t="shared" si="9"/>
        <v>1.2631354754489998</v>
      </c>
      <c r="AN42" s="28">
        <f t="shared" si="10"/>
        <v>218.68328256142118</v>
      </c>
      <c r="AO42" s="27">
        <f t="shared" si="11"/>
        <v>0.3117800729731619</v>
      </c>
      <c r="AP42" s="27">
        <f t="shared" si="12"/>
        <v>1.2344643678672804</v>
      </c>
      <c r="AQ42" s="28">
        <f t="shared" si="13"/>
        <v>219.40804733982935</v>
      </c>
      <c r="AR42" s="27">
        <f t="shared" si="14"/>
        <v>0.35822492157930619</v>
      </c>
      <c r="AS42" s="28">
        <f t="shared" si="15"/>
        <v>0.72476477840817211</v>
      </c>
      <c r="AT42" s="30">
        <f t="shared" si="16"/>
        <v>0.37679138691216718</v>
      </c>
      <c r="AU42" s="32">
        <f t="shared" si="17"/>
        <v>1.2407291407132461E-2</v>
      </c>
      <c r="AV42" s="33">
        <f t="shared" si="18"/>
        <v>1.4015192907225079E-2</v>
      </c>
      <c r="AW42" s="34">
        <f t="shared" si="19"/>
        <v>0.40477887912196125</v>
      </c>
      <c r="AX42" s="35">
        <f t="shared" si="20"/>
        <v>288.93689529961523</v>
      </c>
      <c r="AY42" s="36">
        <f t="shared" si="21"/>
        <v>0.26666235638189728</v>
      </c>
      <c r="AZ42" s="37">
        <f t="shared" si="22"/>
        <v>0.40886462786988992</v>
      </c>
      <c r="BA42" s="38">
        <f t="shared" si="23"/>
        <v>290.06917306287039</v>
      </c>
      <c r="BB42" s="36">
        <f t="shared" si="24"/>
        <v>0.15407369894140679</v>
      </c>
      <c r="BC42" s="39">
        <f t="shared" si="25"/>
        <v>-0.11258865744049049</v>
      </c>
      <c r="BD42" s="40">
        <f t="shared" si="26"/>
        <v>0.20018595356292321</v>
      </c>
      <c r="BE42" s="48">
        <f t="shared" si="27"/>
        <v>7.4387088073457298E-3</v>
      </c>
      <c r="BF42" s="47">
        <f t="shared" si="28"/>
        <v>1.0653271429955119E-2</v>
      </c>
      <c r="BG42" s="43">
        <f>(0.95*BF42)+0.05*'3. CÁLCULO DO IQE IAE'!H39</f>
        <v>1.1090342510535058E-2</v>
      </c>
      <c r="BH42" s="44">
        <f t="shared" si="29"/>
        <v>1.109034251053506E-2</v>
      </c>
      <c r="BI42" s="45">
        <f t="shared" si="30"/>
        <v>1.9962616518963108E-3</v>
      </c>
    </row>
    <row r="43" spans="1:61" ht="11.25">
      <c r="A43" s="14">
        <v>280400</v>
      </c>
      <c r="B43" s="15" t="s">
        <v>57</v>
      </c>
      <c r="C43" s="16">
        <v>89.26</v>
      </c>
      <c r="D43" s="17">
        <v>0.93142857142857138</v>
      </c>
      <c r="E43" s="18">
        <v>0.93142857142857138</v>
      </c>
      <c r="F43" s="17">
        <v>0.86499999999999999</v>
      </c>
      <c r="G43" s="18">
        <v>0.86499999999999999</v>
      </c>
      <c r="H43" s="19">
        <v>176.5</v>
      </c>
      <c r="I43" s="19">
        <v>176.2</v>
      </c>
      <c r="J43" s="20">
        <v>186.711835573787</v>
      </c>
      <c r="K43" s="20">
        <v>181.245021948605</v>
      </c>
      <c r="L43" s="17">
        <v>0.49700000000000005</v>
      </c>
      <c r="M43" s="17">
        <v>3.6000000000000004E-2</v>
      </c>
      <c r="N43" s="17">
        <v>0.249</v>
      </c>
      <c r="O43" s="17">
        <v>0.23300000000000001</v>
      </c>
      <c r="P43" s="17">
        <v>0.37334900632189599</v>
      </c>
      <c r="Q43" s="17">
        <v>0.16328902248646499</v>
      </c>
      <c r="R43" s="17">
        <v>0.26609634525747</v>
      </c>
      <c r="S43" s="17">
        <v>0.31293814284607113</v>
      </c>
      <c r="T43" s="21">
        <v>0.90575916230366493</v>
      </c>
      <c r="U43" s="22">
        <v>756.3</v>
      </c>
      <c r="V43" s="23">
        <v>0.26200000000000001</v>
      </c>
      <c r="W43" s="23">
        <v>0.54200000000000004</v>
      </c>
      <c r="X43" s="24">
        <v>0.19600000000000001</v>
      </c>
      <c r="Y43" s="25">
        <v>0.91044776119402981</v>
      </c>
      <c r="Z43" s="26">
        <v>772.09494547772897</v>
      </c>
      <c r="AA43" s="23">
        <v>0.16469463131513001</v>
      </c>
      <c r="AB43" s="23">
        <v>0.54909642527371005</v>
      </c>
      <c r="AC43" s="24">
        <v>0.28620894341115899</v>
      </c>
      <c r="AD43" s="27">
        <f t="shared" si="0"/>
        <v>0.27155354766399986</v>
      </c>
      <c r="AE43" s="28">
        <f t="shared" si="1"/>
        <v>44.64262736868254</v>
      </c>
      <c r="AF43" s="27">
        <f t="shared" si="2"/>
        <v>8.4422632702026004E-2</v>
      </c>
      <c r="AG43" s="27">
        <f t="shared" si="3"/>
        <v>0.53140633206056842</v>
      </c>
      <c r="AH43" s="28">
        <f t="shared" si="4"/>
        <v>85.825171715796216</v>
      </c>
      <c r="AI43" s="27">
        <f t="shared" si="5"/>
        <v>0.16703046730250964</v>
      </c>
      <c r="AJ43" s="29">
        <f t="shared" si="6"/>
        <v>41.182544347113677</v>
      </c>
      <c r="AK43" s="30">
        <f t="shared" si="7"/>
        <v>0.33711310358748686</v>
      </c>
      <c r="AL43" s="31">
        <f t="shared" si="8"/>
        <v>8.950756698700801E-3</v>
      </c>
      <c r="AM43" s="27">
        <f t="shared" si="9"/>
        <v>0.85744451628900009</v>
      </c>
      <c r="AN43" s="28">
        <f t="shared" si="10"/>
        <v>140.72183414017059</v>
      </c>
      <c r="AO43" s="27">
        <f t="shared" si="11"/>
        <v>0.10365283497967363</v>
      </c>
      <c r="AP43" s="27">
        <f t="shared" si="12"/>
        <v>0.92846734047697232</v>
      </c>
      <c r="AQ43" s="28">
        <f t="shared" si="13"/>
        <v>145.56227223036467</v>
      </c>
      <c r="AR43" s="27">
        <f t="shared" si="14"/>
        <v>0.17080648597634679</v>
      </c>
      <c r="AS43" s="28">
        <f t="shared" si="15"/>
        <v>4.840438090194084</v>
      </c>
      <c r="AT43" s="30">
        <f t="shared" si="16"/>
        <v>0.38710300713361678</v>
      </c>
      <c r="AU43" s="32">
        <f t="shared" si="17"/>
        <v>9.1733771351811665E-3</v>
      </c>
      <c r="AV43" s="33">
        <f t="shared" si="18"/>
        <v>9.0620669169409838E-3</v>
      </c>
      <c r="AW43" s="34">
        <f t="shared" si="19"/>
        <v>0.26332792853351961</v>
      </c>
      <c r="AX43" s="35">
        <f t="shared" si="20"/>
        <v>180.38638657870604</v>
      </c>
      <c r="AY43" s="36">
        <f t="shared" si="21"/>
        <v>0.14696453516884353</v>
      </c>
      <c r="AZ43" s="37">
        <f t="shared" si="22"/>
        <v>0.4347529590435214</v>
      </c>
      <c r="BA43" s="38">
        <f t="shared" si="23"/>
        <v>305.61051186191537</v>
      </c>
      <c r="BB43" s="36">
        <f t="shared" si="24"/>
        <v>0.1682429587173479</v>
      </c>
      <c r="BC43" s="39">
        <f t="shared" si="25"/>
        <v>2.1278423548504372E-2</v>
      </c>
      <c r="BD43" s="40">
        <f t="shared" si="26"/>
        <v>0.3573688243286095</v>
      </c>
      <c r="BE43" s="48">
        <f t="shared" si="27"/>
        <v>1.0753304470201995E-2</v>
      </c>
      <c r="BF43" s="47">
        <f t="shared" si="28"/>
        <v>1.0087763119912723E-2</v>
      </c>
      <c r="BG43" s="43">
        <f>(0.95*BF43)+0.05*'3. CÁLCULO DO IQE IAE'!H40</f>
        <v>1.0021768722960036E-2</v>
      </c>
      <c r="BH43" s="44">
        <f t="shared" si="29"/>
        <v>1.0021768722960038E-2</v>
      </c>
      <c r="BI43" s="45">
        <f t="shared" si="30"/>
        <v>1.8039183701328066E-3</v>
      </c>
    </row>
    <row r="44" spans="1:61" ht="11.25">
      <c r="A44" s="14">
        <v>280410</v>
      </c>
      <c r="B44" s="15" t="s">
        <v>58</v>
      </c>
      <c r="C44" s="16">
        <v>94.76</v>
      </c>
      <c r="D44" s="17">
        <v>0.93382352941176472</v>
      </c>
      <c r="E44" s="18">
        <v>0.93382352941176472</v>
      </c>
      <c r="F44" s="17">
        <v>0.93846153846153846</v>
      </c>
      <c r="G44" s="18">
        <v>0.93846153846153846</v>
      </c>
      <c r="H44" s="19">
        <v>184.4</v>
      </c>
      <c r="I44" s="19">
        <v>184</v>
      </c>
      <c r="J44" s="20">
        <v>215.442248650398</v>
      </c>
      <c r="K44" s="20">
        <v>207.386304155224</v>
      </c>
      <c r="L44" s="17">
        <v>0.439</v>
      </c>
      <c r="M44" s="17">
        <v>0.154</v>
      </c>
      <c r="N44" s="17">
        <v>0.221</v>
      </c>
      <c r="O44" s="17">
        <v>0.33600000000000002</v>
      </c>
      <c r="P44" s="17">
        <v>0.154178476745883</v>
      </c>
      <c r="Q44" s="17">
        <v>0.37760435584009111</v>
      </c>
      <c r="R44" s="17">
        <v>0.13082150628154801</v>
      </c>
      <c r="S44" s="17">
        <v>0.59060896445830902</v>
      </c>
      <c r="T44" s="21">
        <v>1</v>
      </c>
      <c r="U44" s="22">
        <v>783.3</v>
      </c>
      <c r="V44" s="23">
        <v>9.5000000000000001E-2</v>
      </c>
      <c r="W44" s="23">
        <v>0.51600000000000001</v>
      </c>
      <c r="X44" s="24">
        <v>0.38900000000000001</v>
      </c>
      <c r="Y44" s="25">
        <v>0.97826086956521741</v>
      </c>
      <c r="Z44" s="26">
        <v>798.335824175825</v>
      </c>
      <c r="AA44" s="23">
        <v>6.5934065934066005E-2</v>
      </c>
      <c r="AB44" s="23">
        <v>0.38791208791208798</v>
      </c>
      <c r="AC44" s="24">
        <v>0.54615384615384599</v>
      </c>
      <c r="AD44" s="27">
        <f t="shared" si="0"/>
        <v>0.41911899123599988</v>
      </c>
      <c r="AE44" s="28">
        <f t="shared" si="1"/>
        <v>72.171057587923784</v>
      </c>
      <c r="AF44" s="27">
        <f t="shared" si="2"/>
        <v>0.20192595193893448</v>
      </c>
      <c r="AG44" s="27">
        <f t="shared" si="3"/>
        <v>1.3577083192675985</v>
      </c>
      <c r="AH44" s="28">
        <f t="shared" si="4"/>
        <v>274.50725741809538</v>
      </c>
      <c r="AI44" s="27">
        <f t="shared" si="5"/>
        <v>0.67191328297741248</v>
      </c>
      <c r="AJ44" s="29">
        <f t="shared" si="6"/>
        <v>202.33619983017161</v>
      </c>
      <c r="AK44" s="30">
        <f t="shared" si="7"/>
        <v>1</v>
      </c>
      <c r="AL44" s="31">
        <f t="shared" si="8"/>
        <v>3.039266492645188E-2</v>
      </c>
      <c r="AM44" s="27">
        <f t="shared" si="9"/>
        <v>1.0831480735360004</v>
      </c>
      <c r="AN44" s="28">
        <f t="shared" si="10"/>
        <v>186.11032487050923</v>
      </c>
      <c r="AO44" s="27">
        <f t="shared" si="11"/>
        <v>0.22482273887057536</v>
      </c>
      <c r="AP44" s="27">
        <f t="shared" si="12"/>
        <v>1.9113701326042152</v>
      </c>
      <c r="AQ44" s="28">
        <f t="shared" si="13"/>
        <v>371.99863458587049</v>
      </c>
      <c r="AR44" s="27">
        <f t="shared" si="14"/>
        <v>0.74549540668150016</v>
      </c>
      <c r="AS44" s="28">
        <f t="shared" si="15"/>
        <v>185.88830971536126</v>
      </c>
      <c r="AT44" s="30">
        <f t="shared" si="16"/>
        <v>0.84070968401788826</v>
      </c>
      <c r="AU44" s="32">
        <f t="shared" si="17"/>
        <v>2.6708980856719397E-2</v>
      </c>
      <c r="AV44" s="33">
        <f t="shared" si="18"/>
        <v>2.8550822891585639E-2</v>
      </c>
      <c r="AW44" s="34">
        <f t="shared" si="19"/>
        <v>0.69214261706959046</v>
      </c>
      <c r="AX44" s="35">
        <f t="shared" si="20"/>
        <v>542.15531195061021</v>
      </c>
      <c r="AY44" s="36">
        <f t="shared" si="21"/>
        <v>0.54588438050038068</v>
      </c>
      <c r="AZ44" s="37">
        <f t="shared" si="22"/>
        <v>1.1924819477895112</v>
      </c>
      <c r="BA44" s="38">
        <f t="shared" si="23"/>
        <v>931.30538341630358</v>
      </c>
      <c r="BB44" s="36">
        <f t="shared" si="24"/>
        <v>0.738697878345831</v>
      </c>
      <c r="BC44" s="39">
        <f t="shared" si="25"/>
        <v>0.19281349784545032</v>
      </c>
      <c r="BD44" s="40">
        <f t="shared" si="26"/>
        <v>0.55878036789708252</v>
      </c>
      <c r="BE44" s="48">
        <f t="shared" si="27"/>
        <v>2.8063348635256526E-2</v>
      </c>
      <c r="BF44" s="47">
        <f t="shared" si="28"/>
        <v>2.7551740562966401E-2</v>
      </c>
      <c r="BG44" s="43">
        <f>(0.95*BF44)+0.05*'3. CÁLCULO DO IQE IAE'!H41</f>
        <v>2.7226366824099117E-2</v>
      </c>
      <c r="BH44" s="44">
        <f t="shared" si="29"/>
        <v>2.7226366824099121E-2</v>
      </c>
      <c r="BI44" s="45">
        <f t="shared" si="30"/>
        <v>4.9007460283378417E-3</v>
      </c>
    </row>
    <row r="45" spans="1:61" ht="11.25">
      <c r="A45" s="14">
        <v>280420</v>
      </c>
      <c r="B45" s="15" t="s">
        <v>59</v>
      </c>
      <c r="C45" s="16">
        <v>91.36</v>
      </c>
      <c r="D45" s="17">
        <v>0.93604651162790697</v>
      </c>
      <c r="E45" s="18">
        <v>0.93604651162790697</v>
      </c>
      <c r="F45" s="17">
        <v>0.97037037037037033</v>
      </c>
      <c r="G45" s="18">
        <v>0.97037037037037033</v>
      </c>
      <c r="H45" s="19">
        <v>182.8</v>
      </c>
      <c r="I45" s="19">
        <v>181.3</v>
      </c>
      <c r="J45" s="20">
        <v>186.960005144033</v>
      </c>
      <c r="K45" s="20">
        <v>180.478197383892</v>
      </c>
      <c r="L45" s="17">
        <v>0.40299999999999997</v>
      </c>
      <c r="M45" s="17">
        <v>0.10300000000000001</v>
      </c>
      <c r="N45" s="17">
        <v>0.25600000000000001</v>
      </c>
      <c r="O45" s="17">
        <v>0.32500000000000001</v>
      </c>
      <c r="P45" s="17">
        <v>0.45102880658436201</v>
      </c>
      <c r="Q45" s="17">
        <v>0.18192239858906561</v>
      </c>
      <c r="R45" s="17">
        <v>0.27588183421516799</v>
      </c>
      <c r="S45" s="17">
        <v>0.30435773074661987</v>
      </c>
      <c r="T45" s="21">
        <v>0.96460176991150437</v>
      </c>
      <c r="U45" s="22">
        <v>750.1</v>
      </c>
      <c r="V45" s="23">
        <v>0.41399999999999998</v>
      </c>
      <c r="W45" s="23">
        <v>0.34899999999999998</v>
      </c>
      <c r="X45" s="24">
        <v>0.23699999999999999</v>
      </c>
      <c r="Y45" s="25">
        <v>0.96022727272727271</v>
      </c>
      <c r="Z45" s="26">
        <v>769.21137662337799</v>
      </c>
      <c r="AA45" s="23">
        <v>0.17202516233766199</v>
      </c>
      <c r="AB45" s="23">
        <v>0.57769751082251197</v>
      </c>
      <c r="AC45" s="24">
        <v>0.25027732683982701</v>
      </c>
      <c r="AD45" s="27">
        <f t="shared" si="0"/>
        <v>0.43361039708099997</v>
      </c>
      <c r="AE45" s="28">
        <f t="shared" si="1"/>
        <v>74.194772525648233</v>
      </c>
      <c r="AF45" s="27">
        <f t="shared" si="2"/>
        <v>0.21056404791745956</v>
      </c>
      <c r="AG45" s="27">
        <f t="shared" si="3"/>
        <v>0.42099509705211507</v>
      </c>
      <c r="AH45" s="28">
        <f t="shared" si="4"/>
        <v>76.377119717573109</v>
      </c>
      <c r="AI45" s="27">
        <f t="shared" si="5"/>
        <v>0.14174900468908441</v>
      </c>
      <c r="AJ45" s="29">
        <f t="shared" si="6"/>
        <v>2.182347191924876</v>
      </c>
      <c r="AK45" s="30">
        <f t="shared" si="7"/>
        <v>0.17669030973781755</v>
      </c>
      <c r="AL45" s="31">
        <f t="shared" si="8"/>
        <v>5.8714659787074009E-3</v>
      </c>
      <c r="AM45" s="27">
        <f t="shared" si="9"/>
        <v>0.97180164000000002</v>
      </c>
      <c r="AN45" s="28">
        <f t="shared" si="10"/>
        <v>164.91982331658141</v>
      </c>
      <c r="AO45" s="27">
        <f t="shared" si="11"/>
        <v>0.1682522075448187</v>
      </c>
      <c r="AP45" s="27">
        <f t="shared" si="12"/>
        <v>0.89209749196010646</v>
      </c>
      <c r="AQ45" s="28">
        <f t="shared" si="13"/>
        <v>156.23365398810586</v>
      </c>
      <c r="AR45" s="27">
        <f t="shared" si="14"/>
        <v>0.19789014339335009</v>
      </c>
      <c r="AS45" s="28">
        <f t="shared" si="15"/>
        <v>-8.6861693284755574</v>
      </c>
      <c r="AT45" s="30">
        <f t="shared" si="16"/>
        <v>0.35321274713981776</v>
      </c>
      <c r="AU45" s="32">
        <f t="shared" si="17"/>
        <v>9.1319396058748906E-3</v>
      </c>
      <c r="AV45" s="33">
        <f t="shared" si="18"/>
        <v>7.5017027922911457E-3</v>
      </c>
      <c r="AW45" s="34">
        <f t="shared" si="19"/>
        <v>0.20045331180721121</v>
      </c>
      <c r="AX45" s="35">
        <f t="shared" si="20"/>
        <v>145.03755027732933</v>
      </c>
      <c r="AY45" s="36">
        <f t="shared" si="21"/>
        <v>0.10798564195545153</v>
      </c>
      <c r="AZ45" s="37">
        <f t="shared" si="22"/>
        <v>0.37470351610700686</v>
      </c>
      <c r="BA45" s="38">
        <f t="shared" si="23"/>
        <v>276.76266510851792</v>
      </c>
      <c r="BB45" s="36">
        <f t="shared" si="24"/>
        <v>0.14194196625390931</v>
      </c>
      <c r="BC45" s="39">
        <f t="shared" si="25"/>
        <v>3.3956324298457782E-2</v>
      </c>
      <c r="BD45" s="40">
        <f t="shared" si="26"/>
        <v>0.3722548502316016</v>
      </c>
      <c r="BE45" s="48">
        <f t="shared" si="27"/>
        <v>1.0413413602499609E-2</v>
      </c>
      <c r="BF45" s="47">
        <f t="shared" si="28"/>
        <v>9.2305505319811507E-3</v>
      </c>
      <c r="BG45" s="43">
        <f>(0.95*BF45)+0.05*'3. CÁLCULO DO IQE IAE'!H42</f>
        <v>9.2268100246168765E-3</v>
      </c>
      <c r="BH45" s="44">
        <f t="shared" si="29"/>
        <v>9.2268100246168782E-3</v>
      </c>
      <c r="BI45" s="45">
        <f t="shared" si="30"/>
        <v>1.6608258044310379E-3</v>
      </c>
    </row>
    <row r="46" spans="1:61" ht="11.25">
      <c r="A46" s="14">
        <v>280430</v>
      </c>
      <c r="B46" s="15" t="s">
        <v>60</v>
      </c>
      <c r="C46" s="16">
        <v>91</v>
      </c>
      <c r="D46" s="17">
        <v>0.93939393939393945</v>
      </c>
      <c r="E46" s="18">
        <v>0.93939393939393945</v>
      </c>
      <c r="F46" s="17">
        <v>0.9859154929577465</v>
      </c>
      <c r="G46" s="18">
        <v>0.9859154929577465</v>
      </c>
      <c r="H46" s="19">
        <v>183.6</v>
      </c>
      <c r="I46" s="19">
        <v>179.2</v>
      </c>
      <c r="J46" s="20">
        <v>207.144616083599</v>
      </c>
      <c r="K46" s="20">
        <v>199.08032712403499</v>
      </c>
      <c r="L46" s="17">
        <v>0.42200000000000004</v>
      </c>
      <c r="M46" s="17">
        <v>4.7E-2</v>
      </c>
      <c r="N46" s="17">
        <v>0.14499999999999999</v>
      </c>
      <c r="O46" s="17">
        <v>0.24</v>
      </c>
      <c r="P46" s="17">
        <v>0.27214902317128598</v>
      </c>
      <c r="Q46" s="17">
        <v>0.35620172648796</v>
      </c>
      <c r="R46" s="17">
        <v>0.12812358019082201</v>
      </c>
      <c r="S46" s="17">
        <v>0.47024079963652898</v>
      </c>
      <c r="T46" s="21">
        <v>0.90909090909090906</v>
      </c>
      <c r="U46" s="22">
        <v>730.9</v>
      </c>
      <c r="V46" s="23">
        <v>0.53200000000000003</v>
      </c>
      <c r="W46" s="23">
        <v>0.39700000000000002</v>
      </c>
      <c r="X46" s="24">
        <v>7.0999999999999994E-2</v>
      </c>
      <c r="Y46" s="25">
        <v>0.95652173913043481</v>
      </c>
      <c r="Z46" s="26">
        <v>777.04953416149101</v>
      </c>
      <c r="AA46" s="23">
        <v>9.2885375494071096E-2</v>
      </c>
      <c r="AB46" s="23">
        <v>0.64469226425748105</v>
      </c>
      <c r="AC46" s="24">
        <v>0.26242236024844701</v>
      </c>
      <c r="AD46" s="27">
        <f t="shared" si="0"/>
        <v>0.36622588755599983</v>
      </c>
      <c r="AE46" s="28">
        <f t="shared" si="1"/>
        <v>63.163977624658443</v>
      </c>
      <c r="AF46" s="27">
        <f t="shared" si="2"/>
        <v>0.16347981520367749</v>
      </c>
      <c r="AG46" s="27">
        <f t="shared" si="3"/>
        <v>0.9743915839785513</v>
      </c>
      <c r="AH46" s="28">
        <f t="shared" si="4"/>
        <v>198.99715409130826</v>
      </c>
      <c r="AI46" s="27">
        <f t="shared" si="5"/>
        <v>0.46986043075442807</v>
      </c>
      <c r="AJ46" s="29">
        <f t="shared" si="6"/>
        <v>135.83317646664983</v>
      </c>
      <c r="AK46" s="30">
        <f t="shared" si="7"/>
        <v>0.72644751602219571</v>
      </c>
      <c r="AL46" s="31">
        <f t="shared" si="8"/>
        <v>2.1681350944077537E-2</v>
      </c>
      <c r="AM46" s="27">
        <f t="shared" si="9"/>
        <v>1.1240240399999999</v>
      </c>
      <c r="AN46" s="28">
        <f t="shared" si="10"/>
        <v>189.21752566690907</v>
      </c>
      <c r="AO46" s="27">
        <f t="shared" si="11"/>
        <v>0.23311777613247403</v>
      </c>
      <c r="AP46" s="27">
        <f t="shared" si="12"/>
        <v>1.6431862991773811</v>
      </c>
      <c r="AQ46" s="28">
        <f t="shared" si="13"/>
        <v>322.51865658616316</v>
      </c>
      <c r="AR46" s="27">
        <f t="shared" si="14"/>
        <v>0.61991665750285652</v>
      </c>
      <c r="AS46" s="28">
        <f t="shared" si="15"/>
        <v>133.30113091925409</v>
      </c>
      <c r="AT46" s="30">
        <f t="shared" si="16"/>
        <v>0.70895505356408672</v>
      </c>
      <c r="AU46" s="32">
        <f t="shared" si="17"/>
        <v>2.2364725877359624E-2</v>
      </c>
      <c r="AV46" s="33">
        <f t="shared" si="18"/>
        <v>2.2023038410718579E-2</v>
      </c>
      <c r="AW46" s="34">
        <f t="shared" si="19"/>
        <v>7.0897972071116727E-2</v>
      </c>
      <c r="AX46" s="35">
        <f t="shared" si="20"/>
        <v>47.108479806162919</v>
      </c>
      <c r="AY46" s="36">
        <f t="shared" si="21"/>
        <v>0</v>
      </c>
      <c r="AZ46" s="37">
        <f t="shared" si="22"/>
        <v>0.42266912578729693</v>
      </c>
      <c r="BA46" s="38">
        <f t="shared" si="23"/>
        <v>314.15507132800877</v>
      </c>
      <c r="BB46" s="36">
        <f t="shared" si="24"/>
        <v>0.17603315519343873</v>
      </c>
      <c r="BC46" s="39">
        <f t="shared" si="25"/>
        <v>0.17603315519343873</v>
      </c>
      <c r="BD46" s="40">
        <f t="shared" si="26"/>
        <v>0.53907737287404245</v>
      </c>
      <c r="BE46" s="48">
        <f t="shared" si="27"/>
        <v>1.4381919571157659E-2</v>
      </c>
      <c r="BF46" s="47">
        <f t="shared" si="28"/>
        <v>1.7746850824257598E-2</v>
      </c>
      <c r="BG46" s="43">
        <f>(0.95*BF46)+0.05*'3. CÁLCULO DO IQE IAE'!H43</f>
        <v>1.7787337057499998E-2</v>
      </c>
      <c r="BH46" s="44">
        <f t="shared" si="29"/>
        <v>1.7787337057500002E-2</v>
      </c>
      <c r="BI46" s="45">
        <f t="shared" si="30"/>
        <v>3.2017206703500002E-3</v>
      </c>
    </row>
    <row r="47" spans="1:61" ht="11.25">
      <c r="A47" s="14">
        <v>280440</v>
      </c>
      <c r="B47" s="15" t="s">
        <v>61</v>
      </c>
      <c r="C47" s="16">
        <v>99.8</v>
      </c>
      <c r="D47" s="17">
        <v>0.99382716049382713</v>
      </c>
      <c r="E47" s="18">
        <v>0.99382716049382713</v>
      </c>
      <c r="F47" s="17">
        <v>0.95897435897435901</v>
      </c>
      <c r="G47" s="18">
        <v>0.95897435897435901</v>
      </c>
      <c r="H47" s="19">
        <v>181.3</v>
      </c>
      <c r="I47" s="19">
        <v>179.4</v>
      </c>
      <c r="J47" s="20">
        <v>192.984786696193</v>
      </c>
      <c r="K47" s="20">
        <v>186.654986838257</v>
      </c>
      <c r="L47" s="17">
        <v>0.46200000000000002</v>
      </c>
      <c r="M47" s="17">
        <v>8.1000000000000003E-2</v>
      </c>
      <c r="N47" s="17">
        <v>0.22800000000000001</v>
      </c>
      <c r="O47" s="17">
        <v>0.28199999999999997</v>
      </c>
      <c r="P47" s="17">
        <v>0.40091087619604698</v>
      </c>
      <c r="Q47" s="17">
        <v>0.24426524046295908</v>
      </c>
      <c r="R47" s="17">
        <v>0.25170266995362001</v>
      </c>
      <c r="S47" s="17">
        <v>0.39109179793590459</v>
      </c>
      <c r="T47" s="21">
        <v>0.98324022346368711</v>
      </c>
      <c r="U47" s="22">
        <v>756.1</v>
      </c>
      <c r="V47" s="23">
        <v>0.26899999999999996</v>
      </c>
      <c r="W47" s="23">
        <v>0.53700000000000003</v>
      </c>
      <c r="X47" s="24">
        <v>0.19399999999999998</v>
      </c>
      <c r="Y47" s="25">
        <v>0.971830985915493</v>
      </c>
      <c r="Z47" s="26">
        <v>771.34565217391298</v>
      </c>
      <c r="AA47" s="23">
        <v>0.173913043478261</v>
      </c>
      <c r="AB47" s="23">
        <v>0.54347826086956497</v>
      </c>
      <c r="AC47" s="24">
        <v>0.282608695652174</v>
      </c>
      <c r="AD47" s="27">
        <f t="shared" si="0"/>
        <v>0.33823297008400005</v>
      </c>
      <c r="AE47" s="28">
        <f t="shared" si="1"/>
        <v>60.943108849832733</v>
      </c>
      <c r="AF47" s="27">
        <f t="shared" si="2"/>
        <v>0.15400018085644812</v>
      </c>
      <c r="AG47" s="27">
        <f t="shared" si="3"/>
        <v>0.55565958258849935</v>
      </c>
      <c r="AH47" s="28">
        <f t="shared" si="4"/>
        <v>102.83450874885874</v>
      </c>
      <c r="AI47" s="27">
        <f t="shared" si="5"/>
        <v>0.21254470858329363</v>
      </c>
      <c r="AJ47" s="29">
        <f t="shared" si="6"/>
        <v>41.891399899026005</v>
      </c>
      <c r="AK47" s="30">
        <f t="shared" si="7"/>
        <v>0.34002889879798609</v>
      </c>
      <c r="AL47" s="31">
        <f t="shared" si="8"/>
        <v>9.9876593937063204E-3</v>
      </c>
      <c r="AM47" s="27">
        <f t="shared" si="9"/>
        <v>0.97951400761600016</v>
      </c>
      <c r="AN47" s="28">
        <f t="shared" si="10"/>
        <v>174.64009189861716</v>
      </c>
      <c r="AO47" s="27">
        <f t="shared" si="11"/>
        <v>0.19420160552935564</v>
      </c>
      <c r="AP47" s="27">
        <f t="shared" si="12"/>
        <v>1.0835774817780426</v>
      </c>
      <c r="AQ47" s="28">
        <f t="shared" si="13"/>
        <v>193.95749380568608</v>
      </c>
      <c r="AR47" s="27">
        <f t="shared" si="14"/>
        <v>0.29363215480926586</v>
      </c>
      <c r="AS47" s="28">
        <f t="shared" si="15"/>
        <v>19.317401907068927</v>
      </c>
      <c r="AT47" s="30">
        <f t="shared" si="16"/>
        <v>0.42337433907140459</v>
      </c>
      <c r="AU47" s="32">
        <f t="shared" si="17"/>
        <v>1.1968410190269077E-2</v>
      </c>
      <c r="AV47" s="33">
        <f t="shared" si="18"/>
        <v>1.0978034791987699E-2</v>
      </c>
      <c r="AW47" s="34">
        <f t="shared" si="19"/>
        <v>0.25783494350365199</v>
      </c>
      <c r="AX47" s="35">
        <f t="shared" si="20"/>
        <v>191.68169909400885</v>
      </c>
      <c r="AY47" s="36">
        <f t="shared" si="21"/>
        <v>0.15941979045906449</v>
      </c>
      <c r="AZ47" s="37">
        <f t="shared" si="22"/>
        <v>0.4233768601544996</v>
      </c>
      <c r="BA47" s="38">
        <f t="shared" si="23"/>
        <v>317.37074818977334</v>
      </c>
      <c r="BB47" s="36">
        <f t="shared" si="24"/>
        <v>0.17896493355558507</v>
      </c>
      <c r="BC47" s="39">
        <f t="shared" si="25"/>
        <v>1.9545143096520584E-2</v>
      </c>
      <c r="BD47" s="40">
        <f t="shared" si="26"/>
        <v>0.35533365634502384</v>
      </c>
      <c r="BE47" s="48">
        <f t="shared" si="27"/>
        <v>1.0968319399952619E-2</v>
      </c>
      <c r="BF47" s="47">
        <f t="shared" si="28"/>
        <v>1.1132223385324286E-2</v>
      </c>
      <c r="BG47" s="43">
        <f>(0.95*BF47)+0.05*'3. CÁLCULO DO IQE IAE'!H44</f>
        <v>1.1101020623492486E-2</v>
      </c>
      <c r="BH47" s="44">
        <f t="shared" si="29"/>
        <v>1.1101020623492488E-2</v>
      </c>
      <c r="BI47" s="45">
        <f t="shared" si="30"/>
        <v>1.9981837122286478E-3</v>
      </c>
    </row>
    <row r="48" spans="1:61" ht="11.25">
      <c r="A48" s="14">
        <v>280445</v>
      </c>
      <c r="B48" s="15" t="s">
        <v>62</v>
      </c>
      <c r="C48" s="16">
        <v>96.42</v>
      </c>
      <c r="D48" s="17">
        <v>0.97101449275362317</v>
      </c>
      <c r="E48" s="18">
        <v>0.97101449275362317</v>
      </c>
      <c r="F48" s="17">
        <v>0.92682926829268297</v>
      </c>
      <c r="G48" s="18">
        <v>0.92682926829268297</v>
      </c>
      <c r="H48" s="19">
        <v>185.4</v>
      </c>
      <c r="I48" s="19">
        <v>185.7</v>
      </c>
      <c r="J48" s="20">
        <v>203.33364197530901</v>
      </c>
      <c r="K48" s="20">
        <v>206.58992504409201</v>
      </c>
      <c r="L48" s="17">
        <v>0.38200000000000001</v>
      </c>
      <c r="M48" s="17">
        <v>0.152</v>
      </c>
      <c r="N48" s="17">
        <v>0.23</v>
      </c>
      <c r="O48" s="17">
        <v>0.317</v>
      </c>
      <c r="P48" s="17">
        <v>0.230379188712522</v>
      </c>
      <c r="Q48" s="17">
        <v>0.31062610229276943</v>
      </c>
      <c r="R48" s="17">
        <v>9.5017636684303394E-2</v>
      </c>
      <c r="S48" s="17">
        <v>0.54982363315696603</v>
      </c>
      <c r="T48" s="21">
        <v>0.97674418604651159</v>
      </c>
      <c r="U48" s="22">
        <v>775.9</v>
      </c>
      <c r="V48" s="23">
        <v>0.14599999999999999</v>
      </c>
      <c r="W48" s="23">
        <v>0.49200000000000005</v>
      </c>
      <c r="X48" s="24">
        <v>0.36200000000000004</v>
      </c>
      <c r="Y48" s="25">
        <v>0.93877551020408168</v>
      </c>
      <c r="Z48" s="26">
        <v>796.79886363636297</v>
      </c>
      <c r="AA48" s="23">
        <v>0.10606060606060599</v>
      </c>
      <c r="AB48" s="23">
        <v>0.27840909090909099</v>
      </c>
      <c r="AC48" s="24">
        <v>0.61553030303030298</v>
      </c>
      <c r="AD48" s="27">
        <f t="shared" si="0"/>
        <v>0.50685286809599994</v>
      </c>
      <c r="AE48" s="28">
        <f t="shared" si="1"/>
        <v>91.246738506012932</v>
      </c>
      <c r="AF48" s="27">
        <f t="shared" si="2"/>
        <v>0.2833492589247773</v>
      </c>
      <c r="AG48" s="27">
        <f t="shared" si="3"/>
        <v>1.0174456796635594</v>
      </c>
      <c r="AH48" s="28">
        <f t="shared" si="4"/>
        <v>191.74330612695937</v>
      </c>
      <c r="AI48" s="27">
        <f t="shared" si="5"/>
        <v>0.45045030407978159</v>
      </c>
      <c r="AJ48" s="29">
        <f t="shared" si="6"/>
        <v>100.49656762094644</v>
      </c>
      <c r="AK48" s="30">
        <f t="shared" si="7"/>
        <v>0.58109446835314138</v>
      </c>
      <c r="AL48" s="31">
        <f t="shared" si="8"/>
        <v>1.8967446681876676E-2</v>
      </c>
      <c r="AM48" s="27">
        <f t="shared" si="9"/>
        <v>1.0283785281</v>
      </c>
      <c r="AN48" s="28">
        <f t="shared" si="10"/>
        <v>185.43453346039692</v>
      </c>
      <c r="AO48" s="27">
        <f t="shared" si="11"/>
        <v>0.22301863437412706</v>
      </c>
      <c r="AP48" s="27">
        <f t="shared" si="12"/>
        <v>1.9671831211664725</v>
      </c>
      <c r="AQ48" s="28">
        <f t="shared" si="13"/>
        <v>376.66361255833692</v>
      </c>
      <c r="AR48" s="27">
        <f t="shared" si="14"/>
        <v>0.7573349854851068</v>
      </c>
      <c r="AS48" s="28">
        <f t="shared" si="15"/>
        <v>191.22907909794</v>
      </c>
      <c r="AT48" s="30">
        <f t="shared" si="16"/>
        <v>0.85409072313141321</v>
      </c>
      <c r="AU48" s="32">
        <f t="shared" si="17"/>
        <v>2.7133619635324163E-2</v>
      </c>
      <c r="AV48" s="33">
        <f t="shared" si="18"/>
        <v>2.3050533158600419E-2</v>
      </c>
      <c r="AW48" s="34">
        <f t="shared" si="19"/>
        <v>0.58693706970899218</v>
      </c>
      <c r="AX48" s="35">
        <f t="shared" si="20"/>
        <v>444.8136707037836</v>
      </c>
      <c r="AY48" s="36">
        <f t="shared" si="21"/>
        <v>0.43854649228739329</v>
      </c>
      <c r="AZ48" s="37">
        <f t="shared" si="22"/>
        <v>1.3453816462050143</v>
      </c>
      <c r="BA48" s="38">
        <f t="shared" si="23"/>
        <v>1006.3660015358212</v>
      </c>
      <c r="BB48" s="36">
        <f t="shared" si="24"/>
        <v>0.80713171218925206</v>
      </c>
      <c r="BC48" s="39">
        <f t="shared" si="25"/>
        <v>0.36858521990185877</v>
      </c>
      <c r="BD48" s="40">
        <f t="shared" si="26"/>
        <v>0.76516646123787835</v>
      </c>
      <c r="BE48" s="48">
        <f t="shared" si="27"/>
        <v>3.3594059477692326E-2</v>
      </c>
      <c r="BF48" s="47">
        <f t="shared" si="28"/>
        <v>2.785374109259809E-2</v>
      </c>
      <c r="BG48" s="43">
        <f>(0.95*BF48)+0.05*'3. CÁLCULO DO IQE IAE'!H45</f>
        <v>2.7260359458635662E-2</v>
      </c>
      <c r="BH48" s="44">
        <f t="shared" si="29"/>
        <v>2.7260359458635666E-2</v>
      </c>
      <c r="BI48" s="45">
        <f t="shared" si="30"/>
        <v>4.9068647025544195E-3</v>
      </c>
    </row>
    <row r="49" spans="1:61" ht="11.25">
      <c r="A49" s="14">
        <v>280450</v>
      </c>
      <c r="B49" s="15" t="s">
        <v>63</v>
      </c>
      <c r="C49" s="16">
        <v>97.34</v>
      </c>
      <c r="D49" s="17">
        <v>0.93523316062176165</v>
      </c>
      <c r="E49" s="18">
        <v>0.93523316062176165</v>
      </c>
      <c r="F49" s="17">
        <v>0.93800539083557954</v>
      </c>
      <c r="G49" s="18">
        <v>0.93800539083557954</v>
      </c>
      <c r="H49" s="19">
        <v>186.8</v>
      </c>
      <c r="I49" s="19">
        <v>188.3</v>
      </c>
      <c r="J49" s="20">
        <v>198.37975119612199</v>
      </c>
      <c r="K49" s="20">
        <v>194.72170396333499</v>
      </c>
      <c r="L49" s="17">
        <v>0.40700000000000003</v>
      </c>
      <c r="M49" s="17">
        <v>0.13400000000000001</v>
      </c>
      <c r="N49" s="17">
        <v>0.19399999999999998</v>
      </c>
      <c r="O49" s="17">
        <v>0.36499999999999999</v>
      </c>
      <c r="P49" s="17">
        <v>0.30242353430881402</v>
      </c>
      <c r="Q49" s="17">
        <v>0.2534476558325271</v>
      </c>
      <c r="R49" s="17">
        <v>0.17607833842909401</v>
      </c>
      <c r="S49" s="17">
        <v>0.45656202046696892</v>
      </c>
      <c r="T49" s="21">
        <v>0.92261904761904767</v>
      </c>
      <c r="U49" s="22">
        <v>764.6</v>
      </c>
      <c r="V49" s="23">
        <v>0.26600000000000001</v>
      </c>
      <c r="W49" s="23">
        <v>0.47200000000000003</v>
      </c>
      <c r="X49" s="24">
        <v>0.26300000000000001</v>
      </c>
      <c r="Y49" s="25">
        <v>0.93993993993993996</v>
      </c>
      <c r="Z49" s="26">
        <v>776.38859644520005</v>
      </c>
      <c r="AA49" s="23">
        <v>0.13460465567900401</v>
      </c>
      <c r="AB49" s="23">
        <v>0.54401171534204296</v>
      </c>
      <c r="AC49" s="24">
        <v>0.32138362897895301</v>
      </c>
      <c r="AD49" s="27">
        <f t="shared" si="0"/>
        <v>0.45220514144399993</v>
      </c>
      <c r="AE49" s="28">
        <f t="shared" si="1"/>
        <v>79.000941119813078</v>
      </c>
      <c r="AF49" s="27">
        <f t="shared" si="2"/>
        <v>0.23107886689292823</v>
      </c>
      <c r="AG49" s="27">
        <f t="shared" si="3"/>
        <v>0.76453266484121107</v>
      </c>
      <c r="AH49" s="28">
        <f t="shared" si="4"/>
        <v>142.26521385906372</v>
      </c>
      <c r="AI49" s="27">
        <f t="shared" si="5"/>
        <v>0.31805491293569593</v>
      </c>
      <c r="AJ49" s="29">
        <f t="shared" si="6"/>
        <v>63.264272739250643</v>
      </c>
      <c r="AK49" s="30">
        <f t="shared" si="7"/>
        <v>0.42794373574045474</v>
      </c>
      <c r="AL49" s="31">
        <f t="shared" si="8"/>
        <v>1.3670699629362919E-2</v>
      </c>
      <c r="AM49" s="27">
        <f t="shared" si="9"/>
        <v>1.2104180361000001</v>
      </c>
      <c r="AN49" s="28">
        <f t="shared" si="10"/>
        <v>213.15994701384568</v>
      </c>
      <c r="AO49" s="27">
        <f t="shared" si="11"/>
        <v>0.29703488037724296</v>
      </c>
      <c r="AP49" s="27">
        <f t="shared" si="12"/>
        <v>1.4402232088511457</v>
      </c>
      <c r="AQ49" s="28">
        <f t="shared" si="13"/>
        <v>263.05678066208344</v>
      </c>
      <c r="AR49" s="27">
        <f t="shared" si="14"/>
        <v>0.46900414088035908</v>
      </c>
      <c r="AS49" s="28">
        <f t="shared" si="15"/>
        <v>49.896833648237759</v>
      </c>
      <c r="AT49" s="30">
        <f t="shared" si="16"/>
        <v>0.49998962478897951</v>
      </c>
      <c r="AU49" s="32">
        <f t="shared" si="17"/>
        <v>1.6349035904867151E-2</v>
      </c>
      <c r="AV49" s="33">
        <f t="shared" si="18"/>
        <v>1.5009867767115034E-2</v>
      </c>
      <c r="AW49" s="34">
        <f t="shared" si="19"/>
        <v>0.33306485119077772</v>
      </c>
      <c r="AX49" s="35">
        <f t="shared" si="20"/>
        <v>234.95544469745622</v>
      </c>
      <c r="AY49" s="36">
        <f t="shared" si="21"/>
        <v>0.20713742094735788</v>
      </c>
      <c r="AZ49" s="37">
        <f t="shared" si="22"/>
        <v>0.51600652327295027</v>
      </c>
      <c r="BA49" s="38">
        <f t="shared" si="23"/>
        <v>376.56022418264831</v>
      </c>
      <c r="BB49" s="36">
        <f t="shared" si="24"/>
        <v>0.2329288212353525</v>
      </c>
      <c r="BC49" s="39">
        <f t="shared" si="25"/>
        <v>2.579140028799462E-2</v>
      </c>
      <c r="BD49" s="40">
        <f t="shared" si="26"/>
        <v>0.36266783163026389</v>
      </c>
      <c r="BE49" s="48">
        <f t="shared" si="27"/>
        <v>1.2383676959740412E-2</v>
      </c>
      <c r="BF49" s="47">
        <f t="shared" si="28"/>
        <v>1.3636776581668515E-2</v>
      </c>
      <c r="BG49" s="43">
        <f>(0.95*BF49)+0.05*'3. CÁLCULO DO IQE IAE'!H46</f>
        <v>1.3741097644643388E-2</v>
      </c>
      <c r="BH49" s="44">
        <f t="shared" si="29"/>
        <v>1.374109764464339E-2</v>
      </c>
      <c r="BI49" s="45">
        <f t="shared" si="30"/>
        <v>2.4733975760358102E-3</v>
      </c>
    </row>
    <row r="50" spans="1:61" ht="11.25">
      <c r="A50" s="14">
        <v>280460</v>
      </c>
      <c r="B50" s="15" t="s">
        <v>64</v>
      </c>
      <c r="C50" s="16">
        <v>93.6</v>
      </c>
      <c r="D50" s="17">
        <v>0.95594713656387664</v>
      </c>
      <c r="E50" s="18">
        <v>0.95594713656387664</v>
      </c>
      <c r="F50" s="17">
        <v>0.93</v>
      </c>
      <c r="G50" s="18">
        <v>0.93</v>
      </c>
      <c r="H50" s="19">
        <v>174.1</v>
      </c>
      <c r="I50" s="19">
        <v>175.4</v>
      </c>
      <c r="J50" s="20">
        <v>178.653027568922</v>
      </c>
      <c r="K50" s="20">
        <v>166.13987050960699</v>
      </c>
      <c r="L50" s="17">
        <v>0.54400000000000004</v>
      </c>
      <c r="M50" s="17">
        <v>6.5000000000000002E-2</v>
      </c>
      <c r="N50" s="17">
        <v>0.247</v>
      </c>
      <c r="O50" s="17">
        <v>0.19500000000000001</v>
      </c>
      <c r="P50" s="17">
        <v>0.54739348370927299</v>
      </c>
      <c r="Q50" s="17">
        <v>0.1082372598162072</v>
      </c>
      <c r="R50" s="17">
        <v>0.41492898913951598</v>
      </c>
      <c r="S50" s="17">
        <v>0.21643274853801142</v>
      </c>
      <c r="T50" s="21">
        <v>0.96380090497737558</v>
      </c>
      <c r="U50" s="22">
        <v>765.1</v>
      </c>
      <c r="V50" s="23">
        <v>0.26300000000000001</v>
      </c>
      <c r="W50" s="23">
        <v>0.42799999999999999</v>
      </c>
      <c r="X50" s="24">
        <v>0.309</v>
      </c>
      <c r="Y50" s="25">
        <v>0.96078431372549022</v>
      </c>
      <c r="Z50" s="26">
        <v>773.28945834210901</v>
      </c>
      <c r="AA50" s="23">
        <v>0.16530355457691101</v>
      </c>
      <c r="AB50" s="23">
        <v>0.51486933469951102</v>
      </c>
      <c r="AC50" s="24">
        <v>0.319827110723577</v>
      </c>
      <c r="AD50" s="27">
        <f t="shared" si="0"/>
        <v>0.23584620959999991</v>
      </c>
      <c r="AE50" s="28">
        <f t="shared" si="1"/>
        <v>39.251978171035752</v>
      </c>
      <c r="AF50" s="27">
        <f t="shared" si="2"/>
        <v>6.1412996172786449E-2</v>
      </c>
      <c r="AG50" s="27">
        <f t="shared" si="3"/>
        <v>0.25159795070735008</v>
      </c>
      <c r="AH50" s="28">
        <f t="shared" si="4"/>
        <v>41.80232413032418</v>
      </c>
      <c r="AI50" s="27">
        <f t="shared" si="5"/>
        <v>4.9232430672530941E-2</v>
      </c>
      <c r="AJ50" s="29">
        <f t="shared" si="6"/>
        <v>2.5503459592884283</v>
      </c>
      <c r="AK50" s="30">
        <f t="shared" si="7"/>
        <v>0.17820403004437863</v>
      </c>
      <c r="AL50" s="31">
        <f t="shared" si="8"/>
        <v>3.8810512426123303E-3</v>
      </c>
      <c r="AM50" s="27">
        <f t="shared" si="9"/>
        <v>0.80970302722499998</v>
      </c>
      <c r="AN50" s="28">
        <f t="shared" si="10"/>
        <v>135.76543912613437</v>
      </c>
      <c r="AO50" s="27">
        <f t="shared" si="11"/>
        <v>9.0421156687831211E-2</v>
      </c>
      <c r="AP50" s="27">
        <f t="shared" si="12"/>
        <v>0.50651623214876107</v>
      </c>
      <c r="AQ50" s="28">
        <f t="shared" si="13"/>
        <v>78.261863334794569</v>
      </c>
      <c r="AR50" s="27">
        <f t="shared" si="14"/>
        <v>0</v>
      </c>
      <c r="AS50" s="28">
        <f t="shared" si="15"/>
        <v>-57.503575791339799</v>
      </c>
      <c r="AT50" s="30">
        <f t="shared" si="16"/>
        <v>0.23090309875259851</v>
      </c>
      <c r="AU50" s="32">
        <f t="shared" si="17"/>
        <v>3.6257858423800839E-3</v>
      </c>
      <c r="AV50" s="33">
        <f t="shared" si="18"/>
        <v>3.7534185424962074E-3</v>
      </c>
      <c r="AW50" s="34">
        <f t="shared" si="19"/>
        <v>0.39235372980803596</v>
      </c>
      <c r="AX50" s="35">
        <f t="shared" si="20"/>
        <v>289.32323818106488</v>
      </c>
      <c r="AY50" s="36">
        <f t="shared" si="21"/>
        <v>0.26708837374188582</v>
      </c>
      <c r="AZ50" s="37">
        <f t="shared" si="22"/>
        <v>0.49144906098387053</v>
      </c>
      <c r="BA50" s="38">
        <f t="shared" si="23"/>
        <v>365.12914765444731</v>
      </c>
      <c r="BB50" s="36">
        <f t="shared" si="24"/>
        <v>0.22250694607124527</v>
      </c>
      <c r="BC50" s="39">
        <f t="shared" si="25"/>
        <v>-4.458142767064055E-2</v>
      </c>
      <c r="BD50" s="40">
        <f t="shared" si="26"/>
        <v>0.28003808396774943</v>
      </c>
      <c r="BE50" s="48">
        <f t="shared" si="27"/>
        <v>1.0570899809207335E-2</v>
      </c>
      <c r="BF50" s="47">
        <f t="shared" si="28"/>
        <v>7.6384555384068093E-3</v>
      </c>
      <c r="BG50" s="43">
        <f>(0.95*BF50)+0.05*'3. CÁLCULO DO IQE IAE'!H47</f>
        <v>7.4184770599046131E-3</v>
      </c>
      <c r="BH50" s="44">
        <f t="shared" si="29"/>
        <v>7.418477059904614E-3</v>
      </c>
      <c r="BI50" s="45">
        <f t="shared" si="30"/>
        <v>1.3353258707828304E-3</v>
      </c>
    </row>
    <row r="51" spans="1:61" ht="11.25">
      <c r="A51" s="14">
        <v>280470</v>
      </c>
      <c r="B51" s="15" t="s">
        <v>65</v>
      </c>
      <c r="C51" s="16">
        <v>93.6</v>
      </c>
      <c r="D51" s="17">
        <v>0.95</v>
      </c>
      <c r="E51" s="18">
        <v>0.95</v>
      </c>
      <c r="F51" s="17">
        <v>0.94444444444444442</v>
      </c>
      <c r="G51" s="18">
        <v>0.94444444444444442</v>
      </c>
      <c r="H51" s="19">
        <v>181.5</v>
      </c>
      <c r="I51" s="19">
        <v>188.7</v>
      </c>
      <c r="J51" s="20">
        <v>209.648214285714</v>
      </c>
      <c r="K51" s="20">
        <v>199.27916666666701</v>
      </c>
      <c r="L51" s="17">
        <v>0.39500000000000002</v>
      </c>
      <c r="M51" s="17">
        <v>5.2000000000000005E-2</v>
      </c>
      <c r="N51" s="17">
        <v>0.184</v>
      </c>
      <c r="O51" s="17">
        <v>0.36799999999999999</v>
      </c>
      <c r="P51" s="17">
        <v>0.26607142857142901</v>
      </c>
      <c r="Q51" s="17">
        <v>0.4113095238095244</v>
      </c>
      <c r="R51" s="17">
        <v>0.235119047619048</v>
      </c>
      <c r="S51" s="17">
        <v>0.5</v>
      </c>
      <c r="T51" s="21">
        <v>0.87037037037037035</v>
      </c>
      <c r="U51" s="22">
        <v>747.9</v>
      </c>
      <c r="V51" s="23">
        <v>0.39399999999999996</v>
      </c>
      <c r="W51" s="23">
        <v>0.42100000000000004</v>
      </c>
      <c r="X51" s="24">
        <v>0.18600000000000003</v>
      </c>
      <c r="Y51" s="25">
        <v>0.98360655737704916</v>
      </c>
      <c r="Z51" s="26">
        <v>793.02819672131102</v>
      </c>
      <c r="AA51" s="23">
        <v>1.63934426229508E-2</v>
      </c>
      <c r="AB51" s="23">
        <v>0.49508196721311498</v>
      </c>
      <c r="AC51" s="24">
        <v>0.48852459016393501</v>
      </c>
      <c r="AD51" s="27">
        <f t="shared" si="0"/>
        <v>0.40508133160000004</v>
      </c>
      <c r="AE51" s="28">
        <f t="shared" si="1"/>
        <v>69.846148601129997</v>
      </c>
      <c r="AF51" s="27">
        <f t="shared" si="2"/>
        <v>0.19200222869368228</v>
      </c>
      <c r="AG51" s="27">
        <f t="shared" si="3"/>
        <v>1.0728824327042277</v>
      </c>
      <c r="AH51" s="28">
        <f t="shared" si="4"/>
        <v>212.43189247967882</v>
      </c>
      <c r="AI51" s="27">
        <f t="shared" si="5"/>
        <v>0.50580962285779685</v>
      </c>
      <c r="AJ51" s="29">
        <f t="shared" si="6"/>
        <v>142.58574387854884</v>
      </c>
      <c r="AK51" s="30">
        <f t="shared" si="7"/>
        <v>0.75422341996351572</v>
      </c>
      <c r="AL51" s="31">
        <f t="shared" si="8"/>
        <v>2.2901890762390874E-2</v>
      </c>
      <c r="AM51" s="27">
        <f t="shared" si="9"/>
        <v>1.2460988989440001</v>
      </c>
      <c r="AN51" s="28">
        <f t="shared" si="10"/>
        <v>223.38191911919614</v>
      </c>
      <c r="AO51" s="27">
        <f t="shared" si="11"/>
        <v>0.32432363480927545</v>
      </c>
      <c r="AP51" s="27">
        <f t="shared" si="12"/>
        <v>1.3163464604591824</v>
      </c>
      <c r="AQ51" s="28">
        <f t="shared" si="13"/>
        <v>247.7470687024269</v>
      </c>
      <c r="AR51" s="27">
        <f t="shared" si="14"/>
        <v>0.43014853592858715</v>
      </c>
      <c r="AS51" s="28">
        <f t="shared" si="15"/>
        <v>24.36514958323076</v>
      </c>
      <c r="AT51" s="30">
        <f t="shared" si="16"/>
        <v>0.43602122648621244</v>
      </c>
      <c r="AU51" s="32">
        <f t="shared" si="17"/>
        <v>1.4640539299358466E-2</v>
      </c>
      <c r="AV51" s="33">
        <f t="shared" si="18"/>
        <v>1.8771215030874672E-2</v>
      </c>
      <c r="AW51" s="34">
        <f t="shared" si="19"/>
        <v>0.1812449080794854</v>
      </c>
      <c r="AX51" s="35">
        <f t="shared" si="20"/>
        <v>117.98137291434101</v>
      </c>
      <c r="AY51" s="36">
        <f t="shared" si="21"/>
        <v>7.8151000746811763E-2</v>
      </c>
      <c r="AZ51" s="37">
        <f t="shared" si="22"/>
        <v>1.0646262119073504</v>
      </c>
      <c r="BA51" s="38">
        <f t="shared" si="23"/>
        <v>830.43797214209155</v>
      </c>
      <c r="BB51" s="36">
        <f t="shared" si="24"/>
        <v>0.64673562388685046</v>
      </c>
      <c r="BC51" s="39">
        <f t="shared" si="25"/>
        <v>0.56858462314003866</v>
      </c>
      <c r="BD51" s="40">
        <f t="shared" si="26"/>
        <v>1</v>
      </c>
      <c r="BE51" s="48">
        <f t="shared" si="27"/>
        <v>3.4251798238109428E-2</v>
      </c>
      <c r="BF51" s="47">
        <f t="shared" si="28"/>
        <v>2.6236913172628166E-2</v>
      </c>
      <c r="BG51" s="43">
        <f>(0.95*BF51)+0.05*'3. CÁLCULO DO IQE IAE'!H48</f>
        <v>2.5646887115221409E-2</v>
      </c>
      <c r="BH51" s="44">
        <f t="shared" si="29"/>
        <v>2.5646887115221412E-2</v>
      </c>
      <c r="BI51" s="45">
        <f t="shared" si="30"/>
        <v>4.6164396807398542E-3</v>
      </c>
    </row>
    <row r="52" spans="1:61" ht="11.25">
      <c r="A52" s="14">
        <v>280480</v>
      </c>
      <c r="B52" s="15" t="s">
        <v>66</v>
      </c>
      <c r="C52" s="16">
        <v>95.62</v>
      </c>
      <c r="D52" s="17">
        <v>0.96102150537634412</v>
      </c>
      <c r="E52" s="18">
        <v>0.96102150537634412</v>
      </c>
      <c r="F52" s="17">
        <v>0.92590286425902868</v>
      </c>
      <c r="G52" s="18">
        <v>0.92714819427148198</v>
      </c>
      <c r="H52" s="19">
        <v>187.6</v>
      </c>
      <c r="I52" s="19">
        <v>190.3</v>
      </c>
      <c r="J52" s="20">
        <v>197.74434202109899</v>
      </c>
      <c r="K52" s="20">
        <v>195.94888459024</v>
      </c>
      <c r="L52" s="17">
        <v>0.38400000000000001</v>
      </c>
      <c r="M52" s="17">
        <v>0.13800000000000001</v>
      </c>
      <c r="N52" s="17">
        <v>0.183</v>
      </c>
      <c r="O52" s="17">
        <v>0.38500000000000001</v>
      </c>
      <c r="P52" s="17">
        <v>0.31869814446377398</v>
      </c>
      <c r="Q52" s="17">
        <v>0.25870996597491391</v>
      </c>
      <c r="R52" s="17">
        <v>0.18427687355421199</v>
      </c>
      <c r="S52" s="17">
        <v>0.44855685090875702</v>
      </c>
      <c r="T52" s="21">
        <v>0.91990713871154961</v>
      </c>
      <c r="U52" s="22">
        <v>753.3</v>
      </c>
      <c r="V52" s="23">
        <v>0.318</v>
      </c>
      <c r="W52" s="23">
        <v>0.50600000000000001</v>
      </c>
      <c r="X52" s="24">
        <v>0.17600000000000002</v>
      </c>
      <c r="Y52" s="25">
        <v>0.890958904109589</v>
      </c>
      <c r="Z52" s="26">
        <v>772.49562697156796</v>
      </c>
      <c r="AA52" s="23">
        <v>0.161573220070446</v>
      </c>
      <c r="AB52" s="23">
        <v>0.55654372160846799</v>
      </c>
      <c r="AC52" s="24">
        <v>0.28188305832108501</v>
      </c>
      <c r="AD52" s="27">
        <f t="shared" si="0"/>
        <v>0.49141221606399998</v>
      </c>
      <c r="AE52" s="28">
        <f t="shared" si="1"/>
        <v>88.59554595366744</v>
      </c>
      <c r="AF52" s="27">
        <f t="shared" si="2"/>
        <v>0.27203281543868912</v>
      </c>
      <c r="AG52" s="27">
        <f t="shared" si="3"/>
        <v>0.73541161548642109</v>
      </c>
      <c r="AH52" s="28">
        <f t="shared" si="4"/>
        <v>134.64802223555805</v>
      </c>
      <c r="AI52" s="27">
        <f t="shared" si="5"/>
        <v>0.29767253725813064</v>
      </c>
      <c r="AJ52" s="29">
        <f t="shared" si="6"/>
        <v>46.052476281890605</v>
      </c>
      <c r="AK52" s="30">
        <f t="shared" si="7"/>
        <v>0.3571450045475234</v>
      </c>
      <c r="AL52" s="31">
        <f t="shared" si="8"/>
        <v>1.2110881399923487E-2</v>
      </c>
      <c r="AM52" s="27">
        <f t="shared" si="9"/>
        <v>1.2803940870249999</v>
      </c>
      <c r="AN52" s="28">
        <f t="shared" si="10"/>
        <v>234.16153394356601</v>
      </c>
      <c r="AO52" s="27">
        <f t="shared" si="11"/>
        <v>0.35310108193810819</v>
      </c>
      <c r="AP52" s="27">
        <f t="shared" si="12"/>
        <v>1.3962289515774113</v>
      </c>
      <c r="AQ52" s="28">
        <f t="shared" si="13"/>
        <v>253.65801617599928</v>
      </c>
      <c r="AR52" s="27">
        <f t="shared" si="14"/>
        <v>0.44515034919124208</v>
      </c>
      <c r="AS52" s="28">
        <f t="shared" si="15"/>
        <v>19.496482232433266</v>
      </c>
      <c r="AT52" s="30">
        <f t="shared" si="16"/>
        <v>0.42382301615639156</v>
      </c>
      <c r="AU52" s="32">
        <f t="shared" si="17"/>
        <v>1.4720813109998433E-2</v>
      </c>
      <c r="AV52" s="33">
        <f t="shared" si="18"/>
        <v>1.341584725496096E-2</v>
      </c>
      <c r="AW52" s="34">
        <f t="shared" si="19"/>
        <v>0.21671786639081769</v>
      </c>
      <c r="AX52" s="35">
        <f t="shared" si="20"/>
        <v>150.17812331528827</v>
      </c>
      <c r="AY52" s="36">
        <f t="shared" si="21"/>
        <v>0.11365411278696345</v>
      </c>
      <c r="AZ52" s="37">
        <f t="shared" si="22"/>
        <v>0.42948010261489439</v>
      </c>
      <c r="BA52" s="38">
        <f t="shared" si="23"/>
        <v>295.59477307165139</v>
      </c>
      <c r="BB52" s="36">
        <f t="shared" si="24"/>
        <v>0.15911146711278026</v>
      </c>
      <c r="BC52" s="39">
        <f t="shared" si="25"/>
        <v>4.5457354325816809E-2</v>
      </c>
      <c r="BD52" s="40">
        <f t="shared" si="26"/>
        <v>0.3857590284291621</v>
      </c>
      <c r="BE52" s="48">
        <f t="shared" si="27"/>
        <v>1.1075478198545444E-2</v>
      </c>
      <c r="BF52" s="47">
        <f t="shared" si="28"/>
        <v>1.2253166862287068E-2</v>
      </c>
      <c r="BG52" s="43">
        <f>(0.95*BF52)+0.05*'3. CÁLCULO DO IQE IAE'!H49</f>
        <v>1.2383283376812894E-2</v>
      </c>
      <c r="BH52" s="44">
        <f t="shared" si="29"/>
        <v>1.2383283376812895E-2</v>
      </c>
      <c r="BI52" s="45">
        <f t="shared" si="30"/>
        <v>2.2289910078263212E-3</v>
      </c>
    </row>
    <row r="53" spans="1:61" ht="11.25">
      <c r="A53" s="14">
        <v>280490</v>
      </c>
      <c r="B53" s="15" t="s">
        <v>67</v>
      </c>
      <c r="C53" s="16">
        <v>99.3</v>
      </c>
      <c r="D53" s="17">
        <v>0.93137254901960786</v>
      </c>
      <c r="E53" s="18">
        <v>0.93137254901960786</v>
      </c>
      <c r="F53" s="17">
        <v>0.93939393939393945</v>
      </c>
      <c r="G53" s="18">
        <v>0.94545454545454544</v>
      </c>
      <c r="H53" s="19">
        <v>174.9</v>
      </c>
      <c r="I53" s="19">
        <v>174.8</v>
      </c>
      <c r="J53" s="20">
        <v>195.006917233319</v>
      </c>
      <c r="K53" s="20">
        <v>186.97434771131401</v>
      </c>
      <c r="L53" s="17">
        <v>0.5</v>
      </c>
      <c r="M53" s="17">
        <v>4.8000000000000001E-2</v>
      </c>
      <c r="N53" s="17">
        <v>0.255</v>
      </c>
      <c r="O53" s="17">
        <v>0.23699999999999999</v>
      </c>
      <c r="P53" s="17">
        <v>0.34984594135146602</v>
      </c>
      <c r="Q53" s="17">
        <v>0.24411920951976229</v>
      </c>
      <c r="R53" s="17">
        <v>0.23633387888707</v>
      </c>
      <c r="S53" s="17">
        <v>0.36528694366717696</v>
      </c>
      <c r="T53" s="21">
        <v>0.77419354838709675</v>
      </c>
      <c r="U53" s="22">
        <v>746.6</v>
      </c>
      <c r="V53" s="23">
        <v>0.311</v>
      </c>
      <c r="W53" s="23">
        <v>0.60499999999999998</v>
      </c>
      <c r="X53" s="24">
        <v>8.4000000000000005E-2</v>
      </c>
      <c r="Y53" s="25">
        <v>0.89830508474576276</v>
      </c>
      <c r="Z53" s="26">
        <v>769.88830176138299</v>
      </c>
      <c r="AA53" s="23">
        <v>0.14124293785310699</v>
      </c>
      <c r="AB53" s="23">
        <v>0.58341641741442296</v>
      </c>
      <c r="AC53" s="24">
        <v>0.275340644732469</v>
      </c>
      <c r="AD53" s="27">
        <f t="shared" si="0"/>
        <v>0.27457600000000004</v>
      </c>
      <c r="AE53" s="28">
        <f t="shared" si="1"/>
        <v>44.727622823529423</v>
      </c>
      <c r="AF53" s="27">
        <f t="shared" si="2"/>
        <v>8.4785430289284675E-2</v>
      </c>
      <c r="AG53" s="27">
        <f t="shared" si="3"/>
        <v>0.65426930750302414</v>
      </c>
      <c r="AH53" s="28">
        <f t="shared" si="4"/>
        <v>119.85449277554056</v>
      </c>
      <c r="AI53" s="27">
        <f t="shared" si="5"/>
        <v>0.25808743950100826</v>
      </c>
      <c r="AJ53" s="29">
        <f t="shared" si="6"/>
        <v>75.126869952011134</v>
      </c>
      <c r="AK53" s="30">
        <f t="shared" si="7"/>
        <v>0.47673915540492035</v>
      </c>
      <c r="AL53" s="31">
        <f t="shared" si="8"/>
        <v>1.3134281742966105E-2</v>
      </c>
      <c r="AM53" s="27">
        <f t="shared" si="9"/>
        <v>0.84928204922500017</v>
      </c>
      <c r="AN53" s="28">
        <f t="shared" si="10"/>
        <v>138.26644813167013</v>
      </c>
      <c r="AO53" s="27">
        <f t="shared" si="11"/>
        <v>9.7097893806752086E-2</v>
      </c>
      <c r="AP53" s="27">
        <f t="shared" si="12"/>
        <v>1.0870635218571072</v>
      </c>
      <c r="AQ53" s="28">
        <f t="shared" si="13"/>
        <v>192.16646603345109</v>
      </c>
      <c r="AR53" s="27">
        <f t="shared" si="14"/>
        <v>0.28908657826550072</v>
      </c>
      <c r="AS53" s="28">
        <f t="shared" si="15"/>
        <v>53.900017901780956</v>
      </c>
      <c r="AT53" s="30">
        <f t="shared" si="16"/>
        <v>0.5100194091211846</v>
      </c>
      <c r="AU53" s="32">
        <f t="shared" si="17"/>
        <v>1.324660435360478E-2</v>
      </c>
      <c r="AV53" s="33">
        <f t="shared" si="18"/>
        <v>1.3190443048285441E-2</v>
      </c>
      <c r="AW53" s="34">
        <f t="shared" si="19"/>
        <v>0.15181452523297534</v>
      </c>
      <c r="AX53" s="35">
        <f t="shared" si="20"/>
        <v>87.750754481759529</v>
      </c>
      <c r="AY53" s="36">
        <f t="shared" si="21"/>
        <v>4.4815927489746721E-2</v>
      </c>
      <c r="AZ53" s="37">
        <f t="shared" si="22"/>
        <v>0.42910691856428518</v>
      </c>
      <c r="BA53" s="38">
        <f t="shared" si="23"/>
        <v>296.76801747115991</v>
      </c>
      <c r="BB53" s="36">
        <f t="shared" si="24"/>
        <v>0.16018113073006951</v>
      </c>
      <c r="BC53" s="39">
        <f t="shared" si="25"/>
        <v>0.11536520324032279</v>
      </c>
      <c r="BD53" s="40">
        <f t="shared" si="26"/>
        <v>0.46784281109070575</v>
      </c>
      <c r="BE53" s="48">
        <f t="shared" si="27"/>
        <v>1.2656711092685803E-2</v>
      </c>
      <c r="BF53" s="47">
        <f t="shared" si="28"/>
        <v>1.296845611321247E-2</v>
      </c>
      <c r="BG53" s="43">
        <f>(0.95*BF53)+0.05*'3. CÁLCULO DO IQE IAE'!H50</f>
        <v>1.2854748567206364E-2</v>
      </c>
      <c r="BH53" s="44">
        <f t="shared" si="29"/>
        <v>1.2854748567206366E-2</v>
      </c>
      <c r="BI53" s="45">
        <f t="shared" si="30"/>
        <v>2.3138547420971456E-3</v>
      </c>
    </row>
    <row r="54" spans="1:61" ht="11.25">
      <c r="A54" s="14">
        <v>280500</v>
      </c>
      <c r="B54" s="15" t="s">
        <v>68</v>
      </c>
      <c r="C54" s="16">
        <v>87.3</v>
      </c>
      <c r="D54" s="17">
        <v>1</v>
      </c>
      <c r="E54" s="18">
        <v>1</v>
      </c>
      <c r="F54" s="17">
        <v>0.89473684210526316</v>
      </c>
      <c r="G54" s="18">
        <v>0.89473684210526316</v>
      </c>
      <c r="H54" s="19">
        <v>185.3</v>
      </c>
      <c r="I54" s="19">
        <v>182.7</v>
      </c>
      <c r="J54" s="20">
        <v>197.68823529411799</v>
      </c>
      <c r="K54" s="20">
        <v>195.81764705882301</v>
      </c>
      <c r="L54" s="17">
        <v>0.35499999999999998</v>
      </c>
      <c r="M54" s="17">
        <v>9.6999999999999989E-2</v>
      </c>
      <c r="N54" s="17">
        <v>0.161</v>
      </c>
      <c r="O54" s="17">
        <v>0.29100000000000004</v>
      </c>
      <c r="P54" s="17">
        <v>0.35294117647058798</v>
      </c>
      <c r="Q54" s="17">
        <v>0.3529411764705877</v>
      </c>
      <c r="R54" s="17">
        <v>0.17647058823529399</v>
      </c>
      <c r="S54" s="17">
        <v>0.41176470588235198</v>
      </c>
      <c r="T54" s="21">
        <v>0.84</v>
      </c>
      <c r="U54" s="22">
        <v>785.9</v>
      </c>
      <c r="V54" s="23">
        <v>0.14000000000000001</v>
      </c>
      <c r="W54" s="23">
        <v>0.33299999999999996</v>
      </c>
      <c r="X54" s="24">
        <v>0.52700000000000002</v>
      </c>
      <c r="Y54" s="25">
        <v>0.92</v>
      </c>
      <c r="Z54" s="26">
        <v>786.91681818181803</v>
      </c>
      <c r="AA54" s="23">
        <v>8.7272727272727404E-2</v>
      </c>
      <c r="AB54" s="23">
        <v>0.43484848484848498</v>
      </c>
      <c r="AC54" s="24">
        <v>0.47787878787878801</v>
      </c>
      <c r="AD54" s="27">
        <f t="shared" si="0"/>
        <v>0.50064822922500007</v>
      </c>
      <c r="AE54" s="28">
        <f t="shared" si="1"/>
        <v>92.770116875392517</v>
      </c>
      <c r="AF54" s="27">
        <f t="shared" si="2"/>
        <v>0.28985170070697147</v>
      </c>
      <c r="AG54" s="27">
        <f t="shared" si="3"/>
        <v>0.76638210749392366</v>
      </c>
      <c r="AH54" s="28">
        <f t="shared" si="4"/>
        <v>135.55686045551758</v>
      </c>
      <c r="AI54" s="27">
        <f t="shared" si="5"/>
        <v>0.30010444168497757</v>
      </c>
      <c r="AJ54" s="29">
        <f t="shared" si="6"/>
        <v>42.786743580125062</v>
      </c>
      <c r="AK54" s="30">
        <f t="shared" si="7"/>
        <v>0.34371179132814467</v>
      </c>
      <c r="AL54" s="31">
        <f t="shared" si="8"/>
        <v>1.1952071467341851E-2</v>
      </c>
      <c r="AM54" s="27">
        <f t="shared" si="9"/>
        <v>1.1732117562009998</v>
      </c>
      <c r="AN54" s="28">
        <f t="shared" si="10"/>
        <v>214.34578785792266</v>
      </c>
      <c r="AO54" s="27">
        <f t="shared" si="11"/>
        <v>0.30020062170934386</v>
      </c>
      <c r="AP54" s="27">
        <f t="shared" si="12"/>
        <v>1.3517079536882926</v>
      </c>
      <c r="AQ54" s="28">
        <f t="shared" si="13"/>
        <v>236.82634773857606</v>
      </c>
      <c r="AR54" s="27">
        <f t="shared" si="14"/>
        <v>0.40243206283764338</v>
      </c>
      <c r="AS54" s="28">
        <f t="shared" si="15"/>
        <v>22.480559880653402</v>
      </c>
      <c r="AT54" s="30">
        <f t="shared" si="16"/>
        <v>0.43129947822923048</v>
      </c>
      <c r="AU54" s="32">
        <f t="shared" si="17"/>
        <v>1.4064200778993046E-2</v>
      </c>
      <c r="AV54" s="33">
        <f t="shared" si="18"/>
        <v>1.3008136123167448E-2</v>
      </c>
      <c r="AW54" s="34">
        <f t="shared" si="19"/>
        <v>0.98923451728960821</v>
      </c>
      <c r="AX54" s="35">
        <f t="shared" si="20"/>
        <v>653.04910199583856</v>
      </c>
      <c r="AY54" s="36">
        <f t="shared" si="21"/>
        <v>0.66816612022579625</v>
      </c>
      <c r="AZ54" s="37">
        <f t="shared" si="22"/>
        <v>0.93856771379635229</v>
      </c>
      <c r="BA54" s="38">
        <f t="shared" si="23"/>
        <v>679.48874146970411</v>
      </c>
      <c r="BB54" s="36">
        <f t="shared" si="24"/>
        <v>0.50911306189065053</v>
      </c>
      <c r="BC54" s="39">
        <f t="shared" si="25"/>
        <v>-0.15905305833514571</v>
      </c>
      <c r="BD54" s="40">
        <f t="shared" si="26"/>
        <v>0.14562879233200013</v>
      </c>
      <c r="BE54" s="48">
        <f t="shared" si="27"/>
        <v>1.4801821724461614E-2</v>
      </c>
      <c r="BF54" s="47">
        <f t="shared" si="28"/>
        <v>1.3873849301299864E-2</v>
      </c>
      <c r="BG54" s="43">
        <f>(0.95*BF54)+0.05*'3. CÁLCULO DO IQE IAE'!H51</f>
        <v>1.3556418693482689E-2</v>
      </c>
      <c r="BH54" s="44">
        <f t="shared" si="29"/>
        <v>1.355641869348269E-2</v>
      </c>
      <c r="BI54" s="45">
        <f t="shared" si="30"/>
        <v>2.4401553648268843E-3</v>
      </c>
    </row>
    <row r="55" spans="1:61" ht="11.25">
      <c r="A55" s="14">
        <v>280510</v>
      </c>
      <c r="B55" s="15" t="s">
        <v>69</v>
      </c>
      <c r="C55" s="16">
        <v>97.82</v>
      </c>
      <c r="D55" s="17">
        <v>0.96</v>
      </c>
      <c r="E55" s="18">
        <v>0.96</v>
      </c>
      <c r="F55" s="17">
        <v>0.9</v>
      </c>
      <c r="G55" s="18">
        <v>0.9</v>
      </c>
      <c r="H55" s="19">
        <v>184.9</v>
      </c>
      <c r="I55" s="19">
        <v>181.8</v>
      </c>
      <c r="J55" s="20">
        <v>178.31738721804501</v>
      </c>
      <c r="K55" s="20">
        <v>174.90982142857101</v>
      </c>
      <c r="L55" s="17">
        <v>0.33399999999999996</v>
      </c>
      <c r="M55" s="17">
        <v>0.113</v>
      </c>
      <c r="N55" s="17">
        <v>0.24399999999999999</v>
      </c>
      <c r="O55" s="17">
        <v>0.33399999999999996</v>
      </c>
      <c r="P55" s="17">
        <v>0.48261278195488699</v>
      </c>
      <c r="Q55" s="17">
        <v>0.14943609022556401</v>
      </c>
      <c r="R55" s="17">
        <v>0.35789473684210499</v>
      </c>
      <c r="S55" s="17">
        <v>0.2545112781954893</v>
      </c>
      <c r="T55" s="21">
        <v>0.94736842105263153</v>
      </c>
      <c r="U55" s="22">
        <v>741.9</v>
      </c>
      <c r="V55" s="23">
        <v>0.36700000000000005</v>
      </c>
      <c r="W55" s="23">
        <v>0.53900000000000003</v>
      </c>
      <c r="X55" s="24">
        <v>9.4E-2</v>
      </c>
      <c r="Y55" s="25">
        <v>0.9538461538461539</v>
      </c>
      <c r="Z55" s="26">
        <v>757.13137409599005</v>
      </c>
      <c r="AA55" s="23">
        <v>0.19434582511505599</v>
      </c>
      <c r="AB55" s="23">
        <v>0.72531229454306401</v>
      </c>
      <c r="AC55" s="24">
        <v>8.0341880341880306E-2</v>
      </c>
      <c r="AD55" s="27">
        <f t="shared" si="0"/>
        <v>0.54946342256400005</v>
      </c>
      <c r="AE55" s="28">
        <f t="shared" si="1"/>
        <v>97.531955358800261</v>
      </c>
      <c r="AF55" s="27">
        <f t="shared" si="2"/>
        <v>0.31017729947937683</v>
      </c>
      <c r="AG55" s="27">
        <f t="shared" si="3"/>
        <v>0.35367230172843617</v>
      </c>
      <c r="AH55" s="28">
        <f t="shared" si="4"/>
        <v>56.759328698046126</v>
      </c>
      <c r="AI55" s="27">
        <f t="shared" si="5"/>
        <v>8.9254961439593689E-2</v>
      </c>
      <c r="AJ55" s="29">
        <f t="shared" si="6"/>
        <v>-40.772626660754135</v>
      </c>
      <c r="AK55" s="30">
        <f t="shared" si="7"/>
        <v>0</v>
      </c>
      <c r="AL55" s="31">
        <f t="shared" si="8"/>
        <v>1.9432645777985986E-3</v>
      </c>
      <c r="AM55" s="27">
        <f t="shared" si="9"/>
        <v>1.0170803180160002</v>
      </c>
      <c r="AN55" s="28">
        <f t="shared" si="10"/>
        <v>177.50899374269648</v>
      </c>
      <c r="AO55" s="27">
        <f t="shared" si="11"/>
        <v>0.20186047576553121</v>
      </c>
      <c r="AP55" s="27">
        <f t="shared" si="12"/>
        <v>0.64887583311161601</v>
      </c>
      <c r="AQ55" s="28">
        <f t="shared" si="13"/>
        <v>102.1452804889812</v>
      </c>
      <c r="AR55" s="27">
        <f t="shared" si="14"/>
        <v>6.0615420086732028E-2</v>
      </c>
      <c r="AS55" s="28">
        <f t="shared" si="15"/>
        <v>-75.363713253715275</v>
      </c>
      <c r="AT55" s="30">
        <f t="shared" si="16"/>
        <v>0.18615538904310611</v>
      </c>
      <c r="AU55" s="32">
        <f t="shared" si="17"/>
        <v>4.0214196643532912E-3</v>
      </c>
      <c r="AV55" s="33">
        <f t="shared" si="18"/>
        <v>2.9823421210759451E-3</v>
      </c>
      <c r="AW55" s="34">
        <f t="shared" si="19"/>
        <v>0.13994155630442728</v>
      </c>
      <c r="AX55" s="35">
        <f t="shared" si="20"/>
        <v>98.358291115820151</v>
      </c>
      <c r="AY55" s="36">
        <f t="shared" si="21"/>
        <v>5.6512777541359006E-2</v>
      </c>
      <c r="AZ55" s="37">
        <f t="shared" si="22"/>
        <v>0.16765157270853159</v>
      </c>
      <c r="BA55" s="38">
        <f t="shared" si="23"/>
        <v>121.07576104735672</v>
      </c>
      <c r="BB55" s="36">
        <f t="shared" si="24"/>
        <v>0</v>
      </c>
      <c r="BC55" s="39">
        <f t="shared" si="25"/>
        <v>-5.6512777541359006E-2</v>
      </c>
      <c r="BD55" s="40">
        <f t="shared" si="26"/>
        <v>0.26602863660448395</v>
      </c>
      <c r="BE55" s="48">
        <f t="shared" si="27"/>
        <v>5.0426878020721462E-3</v>
      </c>
      <c r="BF55" s="47">
        <f t="shared" si="28"/>
        <v>4.5573004225766892E-3</v>
      </c>
      <c r="BG55" s="43">
        <f>(0.95*BF55)+0.05*'3. CÁLCULO DO IQE IAE'!H52</f>
        <v>4.658897021393495E-3</v>
      </c>
      <c r="BH55" s="44">
        <f t="shared" si="29"/>
        <v>4.6588970213934959E-3</v>
      </c>
      <c r="BI55" s="45">
        <f t="shared" si="30"/>
        <v>8.3860146385082918E-4</v>
      </c>
    </row>
    <row r="56" spans="1:61" ht="11.25">
      <c r="A56" s="14">
        <v>280520</v>
      </c>
      <c r="B56" s="15" t="s">
        <v>70</v>
      </c>
      <c r="C56" s="16">
        <v>95.46</v>
      </c>
      <c r="D56" s="17">
        <v>0.97727272727272729</v>
      </c>
      <c r="E56" s="18">
        <v>0.97727272727272729</v>
      </c>
      <c r="F56" s="17">
        <v>0.9550561797752809</v>
      </c>
      <c r="G56" s="18">
        <v>0.9550561797752809</v>
      </c>
      <c r="H56" s="19">
        <v>186.6</v>
      </c>
      <c r="I56" s="19">
        <v>185.2</v>
      </c>
      <c r="J56" s="20">
        <v>201.38942166447799</v>
      </c>
      <c r="K56" s="20">
        <v>196.143371272922</v>
      </c>
      <c r="L56" s="17">
        <v>0.374</v>
      </c>
      <c r="M56" s="17">
        <v>7.9000000000000001E-2</v>
      </c>
      <c r="N56" s="17">
        <v>0.20100000000000001</v>
      </c>
      <c r="O56" s="17">
        <v>0.36799999999999999</v>
      </c>
      <c r="P56" s="17">
        <v>0.37956612675713802</v>
      </c>
      <c r="Q56" s="17">
        <v>0.36010506347585053</v>
      </c>
      <c r="R56" s="17">
        <v>0.13326523663602299</v>
      </c>
      <c r="S56" s="17">
        <v>0.44421421275353901</v>
      </c>
      <c r="T56" s="21">
        <v>1</v>
      </c>
      <c r="U56" s="22">
        <v>746.7</v>
      </c>
      <c r="V56" s="23">
        <v>0.32400000000000001</v>
      </c>
      <c r="W56" s="23">
        <v>0.54100000000000004</v>
      </c>
      <c r="X56" s="24">
        <v>0.13500000000000001</v>
      </c>
      <c r="Y56" s="25">
        <v>0.91304347826086951</v>
      </c>
      <c r="Z56" s="26">
        <v>788.90165406427195</v>
      </c>
      <c r="AA56" s="23">
        <v>2.26843100189036E-2</v>
      </c>
      <c r="AB56" s="23">
        <v>0.60727788279773098</v>
      </c>
      <c r="AC56" s="24">
        <v>0.37003780718336499</v>
      </c>
      <c r="AD56" s="27">
        <f t="shared" si="0"/>
        <v>0.45623810611599996</v>
      </c>
      <c r="AE56" s="28">
        <f t="shared" si="1"/>
        <v>83.1991662693991</v>
      </c>
      <c r="AF56" s="27">
        <f t="shared" si="2"/>
        <v>0.24899871869891405</v>
      </c>
      <c r="AG56" s="27">
        <f t="shared" si="3"/>
        <v>0.7120916872554659</v>
      </c>
      <c r="AH56" s="28">
        <f t="shared" si="4"/>
        <v>136.96244169459723</v>
      </c>
      <c r="AI56" s="27">
        <f t="shared" si="5"/>
        <v>0.30386555027673884</v>
      </c>
      <c r="AJ56" s="29">
        <f t="shared" si="6"/>
        <v>53.763275425198131</v>
      </c>
      <c r="AK56" s="30">
        <f t="shared" si="7"/>
        <v>0.38886248373002169</v>
      </c>
      <c r="AL56" s="31">
        <f t="shared" si="8"/>
        <v>1.2745701750897714E-2</v>
      </c>
      <c r="AM56" s="27">
        <f t="shared" si="9"/>
        <v>1.1947189530239997</v>
      </c>
      <c r="AN56" s="28">
        <f t="shared" si="10"/>
        <v>216.23326941595278</v>
      </c>
      <c r="AO56" s="27">
        <f t="shared" si="11"/>
        <v>0.30523947528879297</v>
      </c>
      <c r="AP56" s="27">
        <f t="shared" si="12"/>
        <v>1.5668797246688004</v>
      </c>
      <c r="AQ56" s="28">
        <f t="shared" si="13"/>
        <v>293.52034925771613</v>
      </c>
      <c r="AR56" s="27">
        <f t="shared" si="14"/>
        <v>0.54631979449241186</v>
      </c>
      <c r="AS56" s="28">
        <f t="shared" si="15"/>
        <v>77.287079841763358</v>
      </c>
      <c r="AT56" s="30">
        <f t="shared" si="16"/>
        <v>0.56861456052205506</v>
      </c>
      <c r="AU56" s="32">
        <f t="shared" si="17"/>
        <v>1.8827509848623369E-2</v>
      </c>
      <c r="AV56" s="33">
        <f t="shared" si="18"/>
        <v>1.5786605799760541E-2</v>
      </c>
      <c r="AW56" s="34">
        <f t="shared" si="19"/>
        <v>0.18266043872175833</v>
      </c>
      <c r="AX56" s="35">
        <f t="shared" si="20"/>
        <v>136.39254959353696</v>
      </c>
      <c r="AY56" s="36">
        <f t="shared" si="21"/>
        <v>9.8452865385091862E-2</v>
      </c>
      <c r="AZ56" s="37">
        <f t="shared" si="22"/>
        <v>0.68810557672098582</v>
      </c>
      <c r="BA56" s="38">
        <f t="shared" si="23"/>
        <v>495.64348611159761</v>
      </c>
      <c r="BB56" s="36">
        <f t="shared" si="24"/>
        <v>0.34149872599422737</v>
      </c>
      <c r="BC56" s="39">
        <f t="shared" si="25"/>
        <v>0.24304586060913552</v>
      </c>
      <c r="BD56" s="40">
        <f t="shared" si="26"/>
        <v>0.61776176142719541</v>
      </c>
      <c r="BE56" s="48">
        <f t="shared" si="27"/>
        <v>1.9786950282598061E-2</v>
      </c>
      <c r="BF56" s="47">
        <f t="shared" si="28"/>
        <v>1.7674609262653223E-2</v>
      </c>
      <c r="BG56" s="43">
        <f>(0.95*BF56)+0.05*'3. CÁLCULO DO IQE IAE'!H53</f>
        <v>1.7554319017011488E-2</v>
      </c>
      <c r="BH56" s="44">
        <f t="shared" si="29"/>
        <v>1.7554319017011492E-2</v>
      </c>
      <c r="BI56" s="45">
        <f t="shared" si="30"/>
        <v>3.1597774230620683E-3</v>
      </c>
    </row>
    <row r="57" spans="1:61" ht="11.25">
      <c r="A57" s="14">
        <v>280530</v>
      </c>
      <c r="B57" s="15" t="s">
        <v>71</v>
      </c>
      <c r="C57" s="16">
        <v>91.32</v>
      </c>
      <c r="D57" s="17">
        <v>0.83750000000000002</v>
      </c>
      <c r="E57" s="18">
        <v>0.83750000000000002</v>
      </c>
      <c r="F57" s="17">
        <v>0.88235294117647056</v>
      </c>
      <c r="G57" s="18">
        <v>0.88235294117647056</v>
      </c>
      <c r="H57" s="19">
        <v>185.8</v>
      </c>
      <c r="I57" s="19">
        <v>181.1</v>
      </c>
      <c r="J57" s="20">
        <v>208.75522768878699</v>
      </c>
      <c r="K57" s="20">
        <v>200.19009267734501</v>
      </c>
      <c r="L57" s="17">
        <v>0.38700000000000001</v>
      </c>
      <c r="M57" s="17">
        <v>0.11699999999999999</v>
      </c>
      <c r="N57" s="17">
        <v>0.215</v>
      </c>
      <c r="O57" s="17">
        <v>0.27300000000000002</v>
      </c>
      <c r="P57" s="17">
        <v>0.19098741418764301</v>
      </c>
      <c r="Q57" s="17">
        <v>0.36613615560640689</v>
      </c>
      <c r="R57" s="17">
        <v>0.17027803203661299</v>
      </c>
      <c r="S57" s="17">
        <v>0.52854462242562894</v>
      </c>
      <c r="T57" s="21">
        <v>0.85135135135135132</v>
      </c>
      <c r="U57" s="22">
        <v>767.4</v>
      </c>
      <c r="V57" s="23">
        <v>0.16399999999999998</v>
      </c>
      <c r="W57" s="23">
        <v>0.59699999999999998</v>
      </c>
      <c r="X57" s="24">
        <v>0.23899999999999999</v>
      </c>
      <c r="Y57" s="25">
        <v>0.8771929824561403</v>
      </c>
      <c r="Z57" s="26">
        <v>772.37684997750796</v>
      </c>
      <c r="AA57" s="23">
        <v>0.20154392391234499</v>
      </c>
      <c r="AB57" s="23">
        <v>0.44107223186170602</v>
      </c>
      <c r="AC57" s="24">
        <v>0.35738384422594899</v>
      </c>
      <c r="AD57" s="27">
        <f t="shared" si="0"/>
        <v>0.468842847841</v>
      </c>
      <c r="AE57" s="28">
        <f t="shared" si="1"/>
        <v>72.955463445418417</v>
      </c>
      <c r="AF57" s="27">
        <f t="shared" si="2"/>
        <v>0.20527413747477624</v>
      </c>
      <c r="AG57" s="27">
        <f t="shared" si="3"/>
        <v>1.221514218832837</v>
      </c>
      <c r="AH57" s="28">
        <f t="shared" si="4"/>
        <v>224.99777548018204</v>
      </c>
      <c r="AI57" s="27">
        <f t="shared" si="5"/>
        <v>0.53943389814138387</v>
      </c>
      <c r="AJ57" s="29">
        <f t="shared" si="6"/>
        <v>152.04231203476363</v>
      </c>
      <c r="AK57" s="30">
        <f t="shared" si="7"/>
        <v>0.79312191777913399</v>
      </c>
      <c r="AL57" s="31">
        <f t="shared" si="8"/>
        <v>2.4247145881354973E-2</v>
      </c>
      <c r="AM57" s="27">
        <f t="shared" si="9"/>
        <v>0.99861048302500022</v>
      </c>
      <c r="AN57" s="28">
        <f t="shared" si="10"/>
        <v>151.46050022350556</v>
      </c>
      <c r="AO57" s="27">
        <f t="shared" si="11"/>
        <v>0.13232096463758342</v>
      </c>
      <c r="AP57" s="27">
        <f t="shared" si="12"/>
        <v>1.6085013157946098</v>
      </c>
      <c r="AQ57" s="28">
        <f t="shared" si="13"/>
        <v>284.1229654240185</v>
      </c>
      <c r="AR57" s="27">
        <f t="shared" si="14"/>
        <v>0.52246950685901128</v>
      </c>
      <c r="AS57" s="28">
        <f t="shared" si="15"/>
        <v>132.66246520051294</v>
      </c>
      <c r="AT57" s="30">
        <f t="shared" si="16"/>
        <v>0.70735490752692232</v>
      </c>
      <c r="AU57" s="32">
        <f t="shared" si="17"/>
        <v>2.057395487510378E-2</v>
      </c>
      <c r="AV57" s="33">
        <f t="shared" si="18"/>
        <v>2.2410550378229376E-2</v>
      </c>
      <c r="AW57" s="34">
        <f t="shared" si="19"/>
        <v>0.36146519932896176</v>
      </c>
      <c r="AX57" s="35">
        <f t="shared" si="20"/>
        <v>236.15498405132229</v>
      </c>
      <c r="AY57" s="36">
        <f t="shared" si="21"/>
        <v>0.20846014387891268</v>
      </c>
      <c r="AZ57" s="37">
        <f t="shared" si="22"/>
        <v>0.52422065468836732</v>
      </c>
      <c r="BA57" s="38">
        <f t="shared" si="23"/>
        <v>355.17184031697195</v>
      </c>
      <c r="BB57" s="36">
        <f t="shared" si="24"/>
        <v>0.21342872725381348</v>
      </c>
      <c r="BC57" s="39">
        <f t="shared" si="25"/>
        <v>4.9685833749008035E-3</v>
      </c>
      <c r="BD57" s="40">
        <f t="shared" si="26"/>
        <v>0.33821827976398061</v>
      </c>
      <c r="BE57" s="48">
        <f t="shared" si="27"/>
        <v>1.1459015696781379E-2</v>
      </c>
      <c r="BF57" s="47">
        <f t="shared" si="28"/>
        <v>1.6462049246089249E-2</v>
      </c>
      <c r="BG57" s="43">
        <f>(0.95*BF57)+0.05*'3. CÁLCULO DO IQE IAE'!H54</f>
        <v>1.6696124312796615E-2</v>
      </c>
      <c r="BH57" s="44">
        <f t="shared" si="29"/>
        <v>1.6696124312796618E-2</v>
      </c>
      <c r="BI57" s="45">
        <f t="shared" si="30"/>
        <v>3.0053023763033913E-3</v>
      </c>
    </row>
    <row r="58" spans="1:61" ht="11.25">
      <c r="A58" s="14">
        <v>280540</v>
      </c>
      <c r="B58" s="15" t="s">
        <v>72</v>
      </c>
      <c r="C58" s="16">
        <v>90.78</v>
      </c>
      <c r="D58" s="17">
        <v>0.8910891089108911</v>
      </c>
      <c r="E58" s="18">
        <v>0.8910891089108911</v>
      </c>
      <c r="F58" s="17">
        <v>0.84657534246575339</v>
      </c>
      <c r="G58" s="18">
        <v>0.84383561643835614</v>
      </c>
      <c r="H58" s="19">
        <v>168.9</v>
      </c>
      <c r="I58" s="19">
        <v>169.7</v>
      </c>
      <c r="J58" s="20">
        <v>174.08937809660199</v>
      </c>
      <c r="K58" s="20">
        <v>169.56833739894</v>
      </c>
      <c r="L58" s="17">
        <v>0.60499999999999998</v>
      </c>
      <c r="M58" s="17">
        <v>2.8999999999999998E-2</v>
      </c>
      <c r="N58" s="17">
        <v>0.29899999999999999</v>
      </c>
      <c r="O58" s="17">
        <v>0.17100000000000001</v>
      </c>
      <c r="P58" s="17">
        <v>0.55118782800939703</v>
      </c>
      <c r="Q58" s="17">
        <v>0.11801257536139161</v>
      </c>
      <c r="R58" s="17">
        <v>0.38045988433002098</v>
      </c>
      <c r="S58" s="17">
        <v>0.22371050167177858</v>
      </c>
      <c r="T58" s="21">
        <v>0.91466666666666663</v>
      </c>
      <c r="U58" s="22">
        <v>745.1</v>
      </c>
      <c r="V58" s="23">
        <v>0.36599999999999999</v>
      </c>
      <c r="W58" s="23">
        <v>0.48100000000000004</v>
      </c>
      <c r="X58" s="24">
        <v>0.153</v>
      </c>
      <c r="Y58" s="25">
        <v>0.87121212121212122</v>
      </c>
      <c r="Z58" s="26">
        <v>771.01844627491005</v>
      </c>
      <c r="AA58" s="23">
        <v>0.18129886654055</v>
      </c>
      <c r="AB58" s="23">
        <v>0.54875135599773295</v>
      </c>
      <c r="AC58" s="24">
        <v>0.269949777461717</v>
      </c>
      <c r="AD58" s="27">
        <f t="shared" si="0"/>
        <v>0.165205667025</v>
      </c>
      <c r="AE58" s="28">
        <f t="shared" si="1"/>
        <v>24.864270737099258</v>
      </c>
      <c r="AF58" s="27">
        <f t="shared" si="2"/>
        <v>0</v>
      </c>
      <c r="AG58" s="27">
        <f t="shared" si="3"/>
        <v>0.25178081230831406</v>
      </c>
      <c r="AH58" s="28">
        <f t="shared" si="4"/>
        <v>37.107399437551244</v>
      </c>
      <c r="AI58" s="27">
        <f t="shared" si="5"/>
        <v>3.6669569765805529E-2</v>
      </c>
      <c r="AJ58" s="29">
        <f t="shared" si="6"/>
        <v>12.243128700451987</v>
      </c>
      <c r="AK58" s="30">
        <f t="shared" si="7"/>
        <v>0.21807416919592995</v>
      </c>
      <c r="AL58" s="31">
        <f t="shared" si="8"/>
        <v>4.2360338455159231E-3</v>
      </c>
      <c r="AM58" s="27">
        <f t="shared" si="9"/>
        <v>0.67382919864100022</v>
      </c>
      <c r="AN58" s="28">
        <f t="shared" si="10"/>
        <v>101.89498367172274</v>
      </c>
      <c r="AO58" s="27">
        <f t="shared" si="11"/>
        <v>0</v>
      </c>
      <c r="AP58" s="27">
        <f t="shared" si="12"/>
        <v>0.5747728415343818</v>
      </c>
      <c r="AQ58" s="28">
        <f t="shared" si="13"/>
        <v>82.242982841871921</v>
      </c>
      <c r="AR58" s="27">
        <f t="shared" si="14"/>
        <v>1.0103965851246528E-2</v>
      </c>
      <c r="AS58" s="28">
        <f t="shared" si="15"/>
        <v>-19.65200082985082</v>
      </c>
      <c r="AT58" s="30">
        <f t="shared" si="16"/>
        <v>0.32573838722626963</v>
      </c>
      <c r="AU58" s="32">
        <f t="shared" si="17"/>
        <v>5.2980229676820399E-3</v>
      </c>
      <c r="AV58" s="33">
        <f t="shared" si="18"/>
        <v>4.7670284065989815E-3</v>
      </c>
      <c r="AW58" s="34">
        <f t="shared" si="19"/>
        <v>0.17583031173782018</v>
      </c>
      <c r="AX58" s="35">
        <f t="shared" si="20"/>
        <v>119.83154583897731</v>
      </c>
      <c r="AY58" s="36">
        <f t="shared" si="21"/>
        <v>8.0191172373420549E-2</v>
      </c>
      <c r="AZ58" s="37">
        <f t="shared" si="22"/>
        <v>0.39936056440451539</v>
      </c>
      <c r="BA58" s="38">
        <f t="shared" si="23"/>
        <v>268.2587243569975</v>
      </c>
      <c r="BB58" s="36">
        <f t="shared" si="24"/>
        <v>0.13418880243800246</v>
      </c>
      <c r="BC58" s="39">
        <f t="shared" si="25"/>
        <v>5.3997630064581914E-2</v>
      </c>
      <c r="BD58" s="40">
        <f t="shared" si="26"/>
        <v>0.39578677421873376</v>
      </c>
      <c r="BE58" s="48">
        <f t="shared" si="27"/>
        <v>1.0676096260548315E-2</v>
      </c>
      <c r="BF58" s="47">
        <f t="shared" si="28"/>
        <v>8.1271740602216549E-3</v>
      </c>
      <c r="BG58" s="43">
        <f>(0.95*BF58)+0.05*'3. CÁLCULO DO IQE IAE'!H55</f>
        <v>7.8822411338074459E-3</v>
      </c>
      <c r="BH58" s="44">
        <f t="shared" si="29"/>
        <v>7.8822411338074477E-3</v>
      </c>
      <c r="BI58" s="45">
        <f t="shared" si="30"/>
        <v>1.4188034040853404E-3</v>
      </c>
    </row>
    <row r="59" spans="1:61" ht="11.25">
      <c r="A59" s="14">
        <v>280550</v>
      </c>
      <c r="B59" s="15" t="s">
        <v>73</v>
      </c>
      <c r="C59" s="16">
        <v>94.96</v>
      </c>
      <c r="D59" s="17">
        <v>0.92741935483870963</v>
      </c>
      <c r="E59" s="18">
        <v>0.92741935483870963</v>
      </c>
      <c r="F59" s="17">
        <v>0.93846153846153846</v>
      </c>
      <c r="G59" s="18">
        <v>0.93846153846153846</v>
      </c>
      <c r="H59" s="19">
        <v>188.2</v>
      </c>
      <c r="I59" s="19">
        <v>189.2</v>
      </c>
      <c r="J59" s="20">
        <v>212.06608957795001</v>
      </c>
      <c r="K59" s="20">
        <v>202.86819121446999</v>
      </c>
      <c r="L59" s="17">
        <v>0.374</v>
      </c>
      <c r="M59" s="17">
        <v>0.16600000000000001</v>
      </c>
      <c r="N59" s="17">
        <v>0.187</v>
      </c>
      <c r="O59" s="17">
        <v>0.36399999999999999</v>
      </c>
      <c r="P59" s="17">
        <v>0.21136950904392801</v>
      </c>
      <c r="Q59" s="17">
        <v>0.39922480620155076</v>
      </c>
      <c r="R59" s="17">
        <v>0.17347114556416901</v>
      </c>
      <c r="S59" s="17">
        <v>0.521447028423773</v>
      </c>
      <c r="T59" s="21">
        <v>0.97037037037037033</v>
      </c>
      <c r="U59" s="22">
        <v>767.7</v>
      </c>
      <c r="V59" s="23">
        <v>0.193</v>
      </c>
      <c r="W59" s="23">
        <v>0.53100000000000003</v>
      </c>
      <c r="X59" s="24">
        <v>0.27600000000000002</v>
      </c>
      <c r="Y59" s="25">
        <v>0.86931818181818177</v>
      </c>
      <c r="Z59" s="26">
        <v>778.94931768855599</v>
      </c>
      <c r="AA59" s="23">
        <v>0.12357957158073</v>
      </c>
      <c r="AB59" s="23">
        <v>0.51519164497148295</v>
      </c>
      <c r="AC59" s="24">
        <v>0.36122878344778703</v>
      </c>
      <c r="AD59" s="27">
        <f t="shared" si="0"/>
        <v>0.53277736705599987</v>
      </c>
      <c r="AE59" s="28">
        <f t="shared" si="1"/>
        <v>92.991133509621008</v>
      </c>
      <c r="AF59" s="27">
        <f t="shared" si="2"/>
        <v>0.29079509587776714</v>
      </c>
      <c r="AG59" s="27">
        <f t="shared" si="3"/>
        <v>1.2176490111619833</v>
      </c>
      <c r="AH59" s="28">
        <f t="shared" si="4"/>
        <v>242.3314757047745</v>
      </c>
      <c r="AI59" s="27">
        <f t="shared" si="5"/>
        <v>0.58581608298358956</v>
      </c>
      <c r="AJ59" s="29">
        <f t="shared" si="6"/>
        <v>149.34034219515348</v>
      </c>
      <c r="AK59" s="30">
        <f t="shared" si="7"/>
        <v>0.78200767779611557</v>
      </c>
      <c r="AL59" s="31">
        <f t="shared" si="8"/>
        <v>2.508177985171511E-2</v>
      </c>
      <c r="AM59" s="27">
        <f t="shared" si="9"/>
        <v>1.2297301806239997</v>
      </c>
      <c r="AN59" s="28">
        <f t="shared" si="10"/>
        <v>215.77797798400792</v>
      </c>
      <c r="AO59" s="27">
        <f t="shared" si="11"/>
        <v>0.30402402136724993</v>
      </c>
      <c r="AP59" s="27">
        <f t="shared" si="12"/>
        <v>1.5813562221568653</v>
      </c>
      <c r="AQ59" s="28">
        <f t="shared" si="13"/>
        <v>301.06491482672863</v>
      </c>
      <c r="AR59" s="27">
        <f t="shared" si="14"/>
        <v>0.56546768310421469</v>
      </c>
      <c r="AS59" s="28">
        <f t="shared" si="15"/>
        <v>85.286936842720706</v>
      </c>
      <c r="AT59" s="30">
        <f t="shared" si="16"/>
        <v>0.58865781492311486</v>
      </c>
      <c r="AU59" s="32">
        <f t="shared" si="17"/>
        <v>1.9489182160320351E-2</v>
      </c>
      <c r="AV59" s="33">
        <f t="shared" si="18"/>
        <v>2.2285481006017731E-2</v>
      </c>
      <c r="AW59" s="34">
        <f t="shared" si="19"/>
        <v>0.40132368898952281</v>
      </c>
      <c r="AX59" s="35">
        <f t="shared" si="20"/>
        <v>298.96741985837502</v>
      </c>
      <c r="AY59" s="36">
        <f t="shared" si="21"/>
        <v>0.27772293960214256</v>
      </c>
      <c r="AZ59" s="37">
        <f t="shared" si="22"/>
        <v>0.60474156441550475</v>
      </c>
      <c r="BA59" s="38">
        <f t="shared" si="23"/>
        <v>409.50365587410909</v>
      </c>
      <c r="BB59" s="36">
        <f t="shared" si="24"/>
        <v>0.26296381677743302</v>
      </c>
      <c r="BC59" s="39">
        <f t="shared" si="25"/>
        <v>-1.4759122824709536E-2</v>
      </c>
      <c r="BD59" s="40">
        <f t="shared" si="26"/>
        <v>0.31505457535533887</v>
      </c>
      <c r="BE59" s="48">
        <f t="shared" si="27"/>
        <v>1.2191524370588451E-2</v>
      </c>
      <c r="BF59" s="47">
        <f t="shared" si="28"/>
        <v>1.6797843315651761E-2</v>
      </c>
      <c r="BG59" s="43">
        <f>(0.95*BF59)+0.05*'3. CÁLCULO DO IQE IAE'!H56</f>
        <v>1.6958815524902492E-2</v>
      </c>
      <c r="BH59" s="44">
        <f t="shared" si="29"/>
        <v>1.6958815524902495E-2</v>
      </c>
      <c r="BI59" s="45">
        <f t="shared" si="30"/>
        <v>3.0525867944824489E-3</v>
      </c>
    </row>
    <row r="60" spans="1:61" ht="11.25">
      <c r="A60" s="14">
        <v>280560</v>
      </c>
      <c r="B60" s="15" t="s">
        <v>74</v>
      </c>
      <c r="C60" s="16">
        <v>93.5</v>
      </c>
      <c r="D60" s="17">
        <v>0.9514285714285714</v>
      </c>
      <c r="E60" s="18">
        <v>0.9514285714285714</v>
      </c>
      <c r="F60" s="17">
        <v>0.9022988505747126</v>
      </c>
      <c r="G60" s="18">
        <v>0.89942528735632188</v>
      </c>
      <c r="H60" s="19">
        <v>178.3</v>
      </c>
      <c r="I60" s="19">
        <v>176.5</v>
      </c>
      <c r="J60" s="20">
        <v>176.797228516351</v>
      </c>
      <c r="K60" s="20">
        <v>168.699866058335</v>
      </c>
      <c r="L60" s="17">
        <v>0.46700000000000003</v>
      </c>
      <c r="M60" s="17">
        <v>7.6999999999999999E-2</v>
      </c>
      <c r="N60" s="17">
        <v>0.23</v>
      </c>
      <c r="O60" s="17">
        <v>0.22500000000000001</v>
      </c>
      <c r="P60" s="17">
        <v>0.53544923526383603</v>
      </c>
      <c r="Q60" s="17">
        <v>0.10420751316536429</v>
      </c>
      <c r="R60" s="17">
        <v>0.36929459414938498</v>
      </c>
      <c r="S60" s="17">
        <v>0.23717898498329959</v>
      </c>
      <c r="T60" s="21">
        <v>0.93835616438356162</v>
      </c>
      <c r="U60" s="22">
        <v>750.8</v>
      </c>
      <c r="V60" s="23">
        <v>0.35100000000000003</v>
      </c>
      <c r="W60" s="23">
        <v>0.45399999999999996</v>
      </c>
      <c r="X60" s="24">
        <v>0.19500000000000001</v>
      </c>
      <c r="Y60" s="25">
        <v>0.91304347826086951</v>
      </c>
      <c r="Z60" s="26">
        <v>766.54668071775404</v>
      </c>
      <c r="AA60" s="23">
        <v>0.20706314955541</v>
      </c>
      <c r="AB60" s="23">
        <v>0.56618134274952203</v>
      </c>
      <c r="AC60" s="24">
        <v>0.226755507695069</v>
      </c>
      <c r="AD60" s="27">
        <f t="shared" si="0"/>
        <v>0.32952306968099992</v>
      </c>
      <c r="AE60" s="28">
        <f t="shared" si="1"/>
        <v>55.900199391236349</v>
      </c>
      <c r="AF60" s="27">
        <f t="shared" si="2"/>
        <v>0.13247484885324137</v>
      </c>
      <c r="AG60" s="27">
        <f t="shared" si="3"/>
        <v>0.26312841779439022</v>
      </c>
      <c r="AH60" s="28">
        <f t="shared" si="4"/>
        <v>41.975280899774063</v>
      </c>
      <c r="AI60" s="27">
        <f t="shared" si="5"/>
        <v>4.9695235079345E-2</v>
      </c>
      <c r="AJ60" s="29">
        <f t="shared" si="6"/>
        <v>-13.924918491462286</v>
      </c>
      <c r="AK60" s="30">
        <f t="shared" si="7"/>
        <v>0.11043493795275247</v>
      </c>
      <c r="AL60" s="31">
        <f t="shared" si="8"/>
        <v>2.822833975851537E-3</v>
      </c>
      <c r="AM60" s="27">
        <f t="shared" si="9"/>
        <v>0.8897205625000002</v>
      </c>
      <c r="AN60" s="28">
        <f t="shared" si="10"/>
        <v>149.40823200187504</v>
      </c>
      <c r="AO60" s="27">
        <f t="shared" si="11"/>
        <v>0.12684219371632202</v>
      </c>
      <c r="AP60" s="27">
        <f t="shared" si="12"/>
        <v>0.60886102648542684</v>
      </c>
      <c r="AQ60" s="28">
        <f t="shared" si="13"/>
        <v>92.384264775518901</v>
      </c>
      <c r="AR60" s="27">
        <f t="shared" si="14"/>
        <v>3.5842245288292711E-2</v>
      </c>
      <c r="AS60" s="28">
        <f t="shared" si="15"/>
        <v>-57.023967226356135</v>
      </c>
      <c r="AT60" s="30">
        <f t="shared" si="16"/>
        <v>0.23210473479181076</v>
      </c>
      <c r="AU60" s="32">
        <f t="shared" si="17"/>
        <v>4.2940801756500366E-3</v>
      </c>
      <c r="AV60" s="33">
        <f t="shared" si="18"/>
        <v>3.5584570757507868E-3</v>
      </c>
      <c r="AW60" s="34">
        <f t="shared" si="19"/>
        <v>0.21313881342839092</v>
      </c>
      <c r="AX60" s="35">
        <f t="shared" si="20"/>
        <v>150.16008968300628</v>
      </c>
      <c r="AY60" s="36">
        <f t="shared" si="21"/>
        <v>0.11363422723766343</v>
      </c>
      <c r="AZ60" s="37">
        <f t="shared" si="22"/>
        <v>0.3254918083114805</v>
      </c>
      <c r="BA60" s="38">
        <f t="shared" si="23"/>
        <v>227.80860741311659</v>
      </c>
      <c r="BB60" s="36">
        <f t="shared" si="24"/>
        <v>9.7309855112031676E-2</v>
      </c>
      <c r="BC60" s="39">
        <f t="shared" si="25"/>
        <v>-1.6324372125631759E-2</v>
      </c>
      <c r="BD60" s="40">
        <f t="shared" si="26"/>
        <v>0.31321670470958118</v>
      </c>
      <c r="BE60" s="48">
        <f t="shared" si="27"/>
        <v>8.2386968690612399E-3</v>
      </c>
      <c r="BF60" s="47">
        <f t="shared" si="28"/>
        <v>6.3839120415358445E-3</v>
      </c>
      <c r="BG60" s="43">
        <f>(0.95*BF60)+0.05*'3. CÁLCULO DO IQE IAE'!H57</f>
        <v>6.1574816398979925E-3</v>
      </c>
      <c r="BH60" s="44">
        <f t="shared" si="29"/>
        <v>6.1574816398979933E-3</v>
      </c>
      <c r="BI60" s="45">
        <f t="shared" si="30"/>
        <v>1.1083466951816387E-3</v>
      </c>
    </row>
    <row r="61" spans="1:61" ht="11.25">
      <c r="A61" s="14">
        <v>280570</v>
      </c>
      <c r="B61" s="15" t="s">
        <v>75</v>
      </c>
      <c r="C61" s="16">
        <v>92.8</v>
      </c>
      <c r="D61" s="17">
        <v>0.94117647058823528</v>
      </c>
      <c r="E61" s="18">
        <v>0.94117647058823528</v>
      </c>
      <c r="F61" s="17">
        <v>0.92436974789915971</v>
      </c>
      <c r="G61" s="18">
        <v>0.92436974789915971</v>
      </c>
      <c r="H61" s="19">
        <v>179</v>
      </c>
      <c r="I61" s="19">
        <v>181</v>
      </c>
      <c r="J61" s="20">
        <v>191.65678885128699</v>
      </c>
      <c r="K61" s="20">
        <v>188.780788623142</v>
      </c>
      <c r="L61" s="17">
        <v>0.495</v>
      </c>
      <c r="M61" s="17">
        <v>8.199999999999999E-2</v>
      </c>
      <c r="N61" s="17">
        <v>0.26200000000000001</v>
      </c>
      <c r="O61" s="17">
        <v>0.29100000000000004</v>
      </c>
      <c r="P61" s="17">
        <v>0.29845241263926398</v>
      </c>
      <c r="Q61" s="17">
        <v>0.13411536560325499</v>
      </c>
      <c r="R61" s="17">
        <v>0.19576029506825399</v>
      </c>
      <c r="S61" s="17">
        <v>0.40120156659949002</v>
      </c>
      <c r="T61" s="21">
        <v>0.96551724137931039</v>
      </c>
      <c r="U61" s="22">
        <v>758.9</v>
      </c>
      <c r="V61" s="23">
        <v>0.22500000000000001</v>
      </c>
      <c r="W61" s="23">
        <v>0.60499999999999998</v>
      </c>
      <c r="X61" s="24">
        <v>0.17</v>
      </c>
      <c r="Y61" s="25">
        <v>0.84302325581395354</v>
      </c>
      <c r="Z61" s="26">
        <v>766.578353701124</v>
      </c>
      <c r="AA61" s="23">
        <v>0.20282975582102</v>
      </c>
      <c r="AB61" s="23">
        <v>0.55180557141633602</v>
      </c>
      <c r="AC61" s="24">
        <v>0.24536467276264401</v>
      </c>
      <c r="AD61" s="27">
        <f t="shared" si="0"/>
        <v>0.29856388810000001</v>
      </c>
      <c r="AE61" s="28">
        <f t="shared" si="1"/>
        <v>50.299233854023534</v>
      </c>
      <c r="AF61" s="27">
        <f t="shared" si="2"/>
        <v>0.10856749066708397</v>
      </c>
      <c r="AG61" s="27">
        <f t="shared" si="3"/>
        <v>0.63303648302598448</v>
      </c>
      <c r="AH61" s="28">
        <f t="shared" si="4"/>
        <v>112.14984329304174</v>
      </c>
      <c r="AI61" s="27">
        <f t="shared" si="5"/>
        <v>0.23747104070494188</v>
      </c>
      <c r="AJ61" s="29">
        <f t="shared" si="6"/>
        <v>61.850609439018207</v>
      </c>
      <c r="AK61" s="30">
        <f t="shared" si="7"/>
        <v>0.42212879549070115</v>
      </c>
      <c r="AL61" s="31">
        <f t="shared" si="8"/>
        <v>1.1824557414549037E-2</v>
      </c>
      <c r="AM61" s="27">
        <f t="shared" si="9"/>
        <v>0.907747806564</v>
      </c>
      <c r="AN61" s="28">
        <f t="shared" si="10"/>
        <v>154.63750869466728</v>
      </c>
      <c r="AO61" s="27">
        <f t="shared" si="11"/>
        <v>0.14080236168156865</v>
      </c>
      <c r="AP61" s="27">
        <f t="shared" si="12"/>
        <v>1.2699079699164517</v>
      </c>
      <c r="AQ61" s="28">
        <f t="shared" si="13"/>
        <v>221.60306793580267</v>
      </c>
      <c r="AR61" s="27">
        <f t="shared" si="14"/>
        <v>0.3637958201933944</v>
      </c>
      <c r="AS61" s="28">
        <f t="shared" si="15"/>
        <v>66.965559241135395</v>
      </c>
      <c r="AT61" s="30">
        <f t="shared" si="16"/>
        <v>0.5427544903758752</v>
      </c>
      <c r="AU61" s="32">
        <f t="shared" si="17"/>
        <v>1.5114287642613994E-2</v>
      </c>
      <c r="AV61" s="33">
        <f t="shared" si="18"/>
        <v>1.3469422528581515E-2</v>
      </c>
      <c r="AW61" s="34">
        <f t="shared" si="19"/>
        <v>0.2516946165703125</v>
      </c>
      <c r="AX61" s="35">
        <f t="shared" si="20"/>
        <v>184.42445677330636</v>
      </c>
      <c r="AY61" s="36">
        <f t="shared" si="21"/>
        <v>0.15141728449166569</v>
      </c>
      <c r="AZ61" s="37">
        <f t="shared" si="22"/>
        <v>0.35213790488958474</v>
      </c>
      <c r="BA61" s="38">
        <f t="shared" si="23"/>
        <v>227.56678973181994</v>
      </c>
      <c r="BB61" s="36">
        <f t="shared" si="24"/>
        <v>9.7089386490311735E-2</v>
      </c>
      <c r="BC61" s="39">
        <f t="shared" si="25"/>
        <v>-5.4327898001353958E-2</v>
      </c>
      <c r="BD61" s="40">
        <f t="shared" si="26"/>
        <v>0.26859405922995699</v>
      </c>
      <c r="BE61" s="48">
        <f t="shared" si="27"/>
        <v>7.3876408879876548E-3</v>
      </c>
      <c r="BF61" s="47">
        <f t="shared" si="28"/>
        <v>1.0413352937435531E-2</v>
      </c>
      <c r="BG61" s="43">
        <f>(0.95*BF61)+0.05*'3. CÁLCULO DO IQE IAE'!H58</f>
        <v>1.0419767692574937E-2</v>
      </c>
      <c r="BH61" s="44">
        <f t="shared" si="29"/>
        <v>1.0419767692574938E-2</v>
      </c>
      <c r="BI61" s="45">
        <f t="shared" si="30"/>
        <v>1.8755581846634888E-3</v>
      </c>
    </row>
    <row r="62" spans="1:61" ht="11.25">
      <c r="A62" s="14">
        <v>280580</v>
      </c>
      <c r="B62" s="15" t="s">
        <v>76</v>
      </c>
      <c r="C62" s="16">
        <v>92.86</v>
      </c>
      <c r="D62" s="17">
        <v>0.8704663212435233</v>
      </c>
      <c r="E62" s="18">
        <v>0.8704663212435233</v>
      </c>
      <c r="F62" s="17">
        <v>0.92195121951219516</v>
      </c>
      <c r="G62" s="18">
        <v>0.92195121951219516</v>
      </c>
      <c r="H62" s="19">
        <v>184.6</v>
      </c>
      <c r="I62" s="19">
        <v>185.6</v>
      </c>
      <c r="J62" s="20">
        <v>195.55565325916399</v>
      </c>
      <c r="K62" s="20">
        <v>185.24895456719199</v>
      </c>
      <c r="L62" s="17">
        <v>0.41499999999999998</v>
      </c>
      <c r="M62" s="17">
        <v>0.122</v>
      </c>
      <c r="N62" s="17">
        <v>0.21299999999999999</v>
      </c>
      <c r="O62" s="17">
        <v>0.33399999999999996</v>
      </c>
      <c r="P62" s="17">
        <v>0.357374713685217</v>
      </c>
      <c r="Q62" s="17">
        <v>0.25544212036547531</v>
      </c>
      <c r="R62" s="17">
        <v>0.25628449411429099</v>
      </c>
      <c r="S62" s="17">
        <v>0.35648099205450223</v>
      </c>
      <c r="T62" s="21">
        <v>0.9152542372881356</v>
      </c>
      <c r="U62" s="22">
        <v>771</v>
      </c>
      <c r="V62" s="23">
        <v>0.2</v>
      </c>
      <c r="W62" s="23">
        <v>0.48100000000000004</v>
      </c>
      <c r="X62" s="24">
        <v>0.31900000000000001</v>
      </c>
      <c r="Y62" s="25">
        <v>0.92592592592592593</v>
      </c>
      <c r="Z62" s="26">
        <v>773.31711030708698</v>
      </c>
      <c r="AA62" s="23">
        <v>0.149026091918249</v>
      </c>
      <c r="AB62" s="23">
        <v>0.563829235397863</v>
      </c>
      <c r="AC62" s="24">
        <v>0.28714467268388899</v>
      </c>
      <c r="AD62" s="27">
        <f t="shared" si="0"/>
        <v>0.43082157689999984</v>
      </c>
      <c r="AE62" s="28">
        <f t="shared" si="1"/>
        <v>69.227893264685562</v>
      </c>
      <c r="AF62" s="27">
        <f t="shared" si="2"/>
        <v>0.18936324588247294</v>
      </c>
      <c r="AG62" s="27">
        <f t="shared" si="3"/>
        <v>0.65089211611753905</v>
      </c>
      <c r="AH62" s="28">
        <f t="shared" si="4"/>
        <v>117.35114454178704</v>
      </c>
      <c r="AI62" s="27">
        <f t="shared" si="5"/>
        <v>0.25138888356673461</v>
      </c>
      <c r="AJ62" s="29">
        <f t="shared" si="6"/>
        <v>48.123251277101474</v>
      </c>
      <c r="AK62" s="30">
        <f t="shared" si="7"/>
        <v>0.36566289764544491</v>
      </c>
      <c r="AL62" s="31">
        <f t="shared" si="8"/>
        <v>1.1237464552176377E-2</v>
      </c>
      <c r="AM62" s="27">
        <f t="shared" si="9"/>
        <v>1.1022018201640003</v>
      </c>
      <c r="AN62" s="28">
        <f t="shared" si="10"/>
        <v>178.0701270164231</v>
      </c>
      <c r="AO62" s="27">
        <f t="shared" si="11"/>
        <v>0.20335848690785799</v>
      </c>
      <c r="AP62" s="27">
        <f t="shared" si="12"/>
        <v>1.0177499684237792</v>
      </c>
      <c r="AQ62" s="28">
        <f t="shared" si="13"/>
        <v>173.82202555114768</v>
      </c>
      <c r="AR62" s="27">
        <f t="shared" si="14"/>
        <v>0.24252892033438031</v>
      </c>
      <c r="AS62" s="28">
        <f t="shared" si="15"/>
        <v>-4.2481014652754254</v>
      </c>
      <c r="AT62" s="30">
        <f t="shared" si="16"/>
        <v>0.36433211130103249</v>
      </c>
      <c r="AU62" s="32">
        <f t="shared" si="17"/>
        <v>1.0115352669738092E-2</v>
      </c>
      <c r="AV62" s="33">
        <f t="shared" si="18"/>
        <v>1.0676408610957235E-2</v>
      </c>
      <c r="AW62" s="34">
        <f t="shared" si="19"/>
        <v>0.46230321100799998</v>
      </c>
      <c r="AX62" s="35">
        <f t="shared" si="20"/>
        <v>326.2293540187639</v>
      </c>
      <c r="AY62" s="36">
        <f t="shared" si="21"/>
        <v>0.30778446726796094</v>
      </c>
      <c r="AZ62" s="37">
        <f t="shared" si="22"/>
        <v>0.44530750287610743</v>
      </c>
      <c r="BA62" s="38">
        <f t="shared" si="23"/>
        <v>318.85547344649649</v>
      </c>
      <c r="BB62" s="36">
        <f t="shared" si="24"/>
        <v>0.18031857870356316</v>
      </c>
      <c r="BC62" s="39">
        <f t="shared" si="25"/>
        <v>-0.12746588856439778</v>
      </c>
      <c r="BD62" s="40">
        <f t="shared" si="26"/>
        <v>0.18271753728145809</v>
      </c>
      <c r="BE62" s="48">
        <f t="shared" si="27"/>
        <v>7.7283221910549593E-3</v>
      </c>
      <c r="BF62" s="47">
        <f t="shared" si="28"/>
        <v>9.3272629460957428E-3</v>
      </c>
      <c r="BG62" s="43">
        <f>(0.95*BF62)+0.05*'3. CÁLCULO DO IQE IAE'!H59</f>
        <v>9.4387604196125401E-3</v>
      </c>
      <c r="BH62" s="44">
        <f t="shared" si="29"/>
        <v>9.4387604196125418E-3</v>
      </c>
      <c r="BI62" s="45">
        <f t="shared" si="30"/>
        <v>1.6989768755302575E-3</v>
      </c>
    </row>
    <row r="63" spans="1:61" ht="11.25">
      <c r="A63" s="14">
        <v>280590</v>
      </c>
      <c r="B63" s="15" t="s">
        <v>77</v>
      </c>
      <c r="C63" s="16">
        <v>82.26</v>
      </c>
      <c r="D63" s="17">
        <v>0.97580645161290325</v>
      </c>
      <c r="E63" s="18">
        <v>0.97580645161290325</v>
      </c>
      <c r="F63" s="17">
        <v>0.97979797979797978</v>
      </c>
      <c r="G63" s="18">
        <v>0.97979797979797978</v>
      </c>
      <c r="H63" s="19">
        <v>177.6</v>
      </c>
      <c r="I63" s="19">
        <v>179.3</v>
      </c>
      <c r="J63" s="20">
        <v>192.47863973064</v>
      </c>
      <c r="K63" s="20">
        <v>186.52687373737399</v>
      </c>
      <c r="L63" s="17">
        <v>0.50800000000000001</v>
      </c>
      <c r="M63" s="17">
        <v>8.1000000000000003E-2</v>
      </c>
      <c r="N63" s="17">
        <v>0.20800000000000002</v>
      </c>
      <c r="O63" s="17">
        <v>0.27899999999999997</v>
      </c>
      <c r="P63" s="17">
        <v>0.361902356902357</v>
      </c>
      <c r="Q63" s="17">
        <v>0.2056565656565652</v>
      </c>
      <c r="R63" s="17">
        <v>0.25922558922558903</v>
      </c>
      <c r="S63" s="17">
        <v>0.36969696969696897</v>
      </c>
      <c r="T63" s="21">
        <v>0.99065420560747663</v>
      </c>
      <c r="U63" s="22">
        <v>735.6</v>
      </c>
      <c r="V63" s="23">
        <v>0.46200000000000002</v>
      </c>
      <c r="W63" s="23">
        <v>0.434</v>
      </c>
      <c r="X63" s="24">
        <v>0.10400000000000001</v>
      </c>
      <c r="Y63" s="25">
        <v>0.989247311827957</v>
      </c>
      <c r="Z63" s="26">
        <v>779.57810752688101</v>
      </c>
      <c r="AA63" s="23">
        <v>0.10924731182795699</v>
      </c>
      <c r="AB63" s="23">
        <v>0.575913978494623</v>
      </c>
      <c r="AC63" s="24">
        <v>0.314838709677419</v>
      </c>
      <c r="AD63" s="27">
        <f t="shared" si="0"/>
        <v>0.28286654990400001</v>
      </c>
      <c r="AE63" s="28">
        <f t="shared" si="1"/>
        <v>49.021685571104832</v>
      </c>
      <c r="AF63" s="27">
        <f t="shared" si="2"/>
        <v>0.10311435866744546</v>
      </c>
      <c r="AG63" s="27">
        <f t="shared" si="3"/>
        <v>0.59186343736335068</v>
      </c>
      <c r="AH63" s="28">
        <f t="shared" si="4"/>
        <v>111.6196335859582</v>
      </c>
      <c r="AI63" s="27">
        <f t="shared" si="5"/>
        <v>0.23605228508320855</v>
      </c>
      <c r="AJ63" s="29">
        <f t="shared" si="6"/>
        <v>62.597948014853365</v>
      </c>
      <c r="AK63" s="30">
        <f t="shared" si="7"/>
        <v>0.42520288616285967</v>
      </c>
      <c r="AL63" s="31">
        <f t="shared" si="8"/>
        <v>1.1842127305233086E-2</v>
      </c>
      <c r="AM63" s="27">
        <f t="shared" si="9"/>
        <v>1.026104169024</v>
      </c>
      <c r="AN63" s="28">
        <f t="shared" si="10"/>
        <v>179.52933692118054</v>
      </c>
      <c r="AO63" s="27">
        <f t="shared" si="11"/>
        <v>0.20725401903662133</v>
      </c>
      <c r="AP63" s="27">
        <f t="shared" si="12"/>
        <v>1.0294871574607514</v>
      </c>
      <c r="AQ63" s="28">
        <f t="shared" si="13"/>
        <v>188.1476872756684</v>
      </c>
      <c r="AR63" s="27">
        <f t="shared" si="14"/>
        <v>0.278887034328132</v>
      </c>
      <c r="AS63" s="28">
        <f t="shared" si="15"/>
        <v>8.618350354487859</v>
      </c>
      <c r="AT63" s="30">
        <f t="shared" si="16"/>
        <v>0.39656838340335038</v>
      </c>
      <c r="AU63" s="32">
        <f t="shared" si="17"/>
        <v>1.1280319421957371E-2</v>
      </c>
      <c r="AV63" s="33">
        <f t="shared" si="18"/>
        <v>1.1561223363595229E-2</v>
      </c>
      <c r="AW63" s="34">
        <f t="shared" si="19"/>
        <v>0.10742402112539448</v>
      </c>
      <c r="AX63" s="35">
        <f t="shared" si="20"/>
        <v>78.282594893673448</v>
      </c>
      <c r="AY63" s="36">
        <f t="shared" si="21"/>
        <v>3.4375459849883078E-2</v>
      </c>
      <c r="AZ63" s="37">
        <f t="shared" si="22"/>
        <v>0.51816770952671398</v>
      </c>
      <c r="BA63" s="38">
        <f t="shared" si="23"/>
        <v>399.60863030583261</v>
      </c>
      <c r="BB63" s="36">
        <f t="shared" si="24"/>
        <v>0.25394238113540812</v>
      </c>
      <c r="BC63" s="39">
        <f t="shared" si="25"/>
        <v>0.21956692128552505</v>
      </c>
      <c r="BD63" s="40">
        <f t="shared" si="26"/>
        <v>0.59019346712994503</v>
      </c>
      <c r="BE63" s="48">
        <f t="shared" si="27"/>
        <v>1.7193529140290841E-2</v>
      </c>
      <c r="BF63" s="47">
        <f t="shared" si="28"/>
        <v>1.4382840182578063E-2</v>
      </c>
      <c r="BG63" s="43">
        <f>(0.95*BF63)+0.05*'3. CÁLCULO DO IQE IAE'!H60</f>
        <v>1.4444051260405859E-2</v>
      </c>
      <c r="BH63" s="44">
        <f t="shared" si="29"/>
        <v>1.4444051260405861E-2</v>
      </c>
      <c r="BI63" s="45">
        <f t="shared" si="30"/>
        <v>2.599929226873055E-3</v>
      </c>
    </row>
    <row r="64" spans="1:61" ht="11.25">
      <c r="A64" s="14">
        <v>280600</v>
      </c>
      <c r="B64" s="15" t="s">
        <v>78</v>
      </c>
      <c r="C64" s="16">
        <v>92.3</v>
      </c>
      <c r="D64" s="17">
        <v>0.96899224806201545</v>
      </c>
      <c r="E64" s="18">
        <v>0.96899224806201545</v>
      </c>
      <c r="F64" s="17">
        <v>0.92125984251968507</v>
      </c>
      <c r="G64" s="18">
        <v>0.92125984251968507</v>
      </c>
      <c r="H64" s="19">
        <v>183.6</v>
      </c>
      <c r="I64" s="19">
        <v>183.2</v>
      </c>
      <c r="J64" s="20">
        <v>198.60906284216199</v>
      </c>
      <c r="K64" s="20">
        <v>197.46504464492301</v>
      </c>
      <c r="L64" s="17">
        <v>0.46100000000000002</v>
      </c>
      <c r="M64" s="17">
        <v>0.13</v>
      </c>
      <c r="N64" s="17">
        <v>0.24</v>
      </c>
      <c r="O64" s="17">
        <v>0.35299999999999998</v>
      </c>
      <c r="P64" s="17">
        <v>0.28840774153751297</v>
      </c>
      <c r="Q64" s="17">
        <v>0.3020433341044032</v>
      </c>
      <c r="R64" s="17">
        <v>0.15810933765132201</v>
      </c>
      <c r="S64" s="17">
        <v>0.39194695042023298</v>
      </c>
      <c r="T64" s="21">
        <v>0.96116504854368934</v>
      </c>
      <c r="U64" s="22">
        <v>776.1</v>
      </c>
      <c r="V64" s="23">
        <v>0.193</v>
      </c>
      <c r="W64" s="23">
        <v>0.49200000000000005</v>
      </c>
      <c r="X64" s="24">
        <v>0.315</v>
      </c>
      <c r="Y64" s="25">
        <v>0.95918367346938771</v>
      </c>
      <c r="Z64" s="26">
        <v>787.00820251177402</v>
      </c>
      <c r="AA64" s="23">
        <v>9.6634615384615499E-2</v>
      </c>
      <c r="AB64" s="23">
        <v>0.46646389324960802</v>
      </c>
      <c r="AC64" s="24">
        <v>0.43690149136577699</v>
      </c>
      <c r="AD64" s="27">
        <f t="shared" si="0"/>
        <v>0.37096626489999979</v>
      </c>
      <c r="AE64" s="28">
        <f t="shared" si="1"/>
        <v>65.997486662441815</v>
      </c>
      <c r="AF64" s="27">
        <f t="shared" si="2"/>
        <v>0.17557446478506222</v>
      </c>
      <c r="AG64" s="27">
        <f t="shared" si="3"/>
        <v>0.85844664239716961</v>
      </c>
      <c r="AH64" s="28">
        <f t="shared" si="4"/>
        <v>157.07045770189595</v>
      </c>
      <c r="AI64" s="27">
        <f t="shared" si="5"/>
        <v>0.35767135649100251</v>
      </c>
      <c r="AJ64" s="29">
        <f t="shared" si="6"/>
        <v>91.072971039454131</v>
      </c>
      <c r="AK64" s="30">
        <f t="shared" si="7"/>
        <v>0.5423315952912533</v>
      </c>
      <c r="AL64" s="31">
        <f t="shared" si="8"/>
        <v>1.6336410305905671E-2</v>
      </c>
      <c r="AM64" s="27">
        <f t="shared" si="9"/>
        <v>1.0573597584000001</v>
      </c>
      <c r="AN64" s="28">
        <f t="shared" si="10"/>
        <v>187.70184858418602</v>
      </c>
      <c r="AO64" s="27">
        <f t="shared" si="11"/>
        <v>0.22907149824378373</v>
      </c>
      <c r="AP64" s="27">
        <f t="shared" si="12"/>
        <v>1.3732725939137611</v>
      </c>
      <c r="AQ64" s="28">
        <f t="shared" si="13"/>
        <v>249.82110303794585</v>
      </c>
      <c r="AR64" s="27">
        <f t="shared" si="14"/>
        <v>0.43541237492240342</v>
      </c>
      <c r="AS64" s="28">
        <f t="shared" si="15"/>
        <v>62.119254453759822</v>
      </c>
      <c r="AT64" s="30">
        <f t="shared" si="16"/>
        <v>0.53061230836601947</v>
      </c>
      <c r="AU64" s="32">
        <f t="shared" si="17"/>
        <v>1.622124350133497E-2</v>
      </c>
      <c r="AV64" s="33">
        <f t="shared" si="18"/>
        <v>1.6278826903620321E-2</v>
      </c>
      <c r="AW64" s="34">
        <f t="shared" si="19"/>
        <v>0.46167443046396067</v>
      </c>
      <c r="AX64" s="35">
        <f t="shared" si="20"/>
        <v>344.3907477944166</v>
      </c>
      <c r="AY64" s="36">
        <f t="shared" si="21"/>
        <v>0.32781089819632381</v>
      </c>
      <c r="AZ64" s="37">
        <f t="shared" si="22"/>
        <v>0.81209744078458235</v>
      </c>
      <c r="BA64" s="38">
        <f t="shared" si="23"/>
        <v>613.04051664092731</v>
      </c>
      <c r="BB64" s="36">
        <f t="shared" si="24"/>
        <v>0.44853126958669959</v>
      </c>
      <c r="BC64" s="39">
        <f t="shared" si="25"/>
        <v>0.12072037139037578</v>
      </c>
      <c r="BD64" s="40">
        <f t="shared" si="26"/>
        <v>0.47413069528926755</v>
      </c>
      <c r="BE64" s="48">
        <f t="shared" si="27"/>
        <v>1.9595857820654535E-2</v>
      </c>
      <c r="BF64" s="47">
        <f t="shared" si="28"/>
        <v>1.7778146538724039E-2</v>
      </c>
      <c r="BG64" s="43">
        <f>(0.95*BF64)+0.05*'3. CÁLCULO DO IQE IAE'!H61</f>
        <v>1.7643490481291397E-2</v>
      </c>
      <c r="BH64" s="44">
        <f t="shared" si="29"/>
        <v>1.76434904812914E-2</v>
      </c>
      <c r="BI64" s="45">
        <f t="shared" si="30"/>
        <v>3.175828286632452E-3</v>
      </c>
    </row>
    <row r="65" spans="1:61" ht="11.25">
      <c r="A65" s="14">
        <v>280610</v>
      </c>
      <c r="B65" s="15" t="s">
        <v>79</v>
      </c>
      <c r="C65" s="16">
        <v>95.48</v>
      </c>
      <c r="D65" s="17">
        <v>0.9642857142857143</v>
      </c>
      <c r="E65" s="18">
        <v>0.9642857142857143</v>
      </c>
      <c r="F65" s="17">
        <v>0.90804597701149425</v>
      </c>
      <c r="G65" s="18">
        <v>0.90804597701149425</v>
      </c>
      <c r="H65" s="19">
        <v>186.3</v>
      </c>
      <c r="I65" s="19">
        <v>188.5</v>
      </c>
      <c r="J65" s="20">
        <v>198.23092736913199</v>
      </c>
      <c r="K65" s="20">
        <v>191.35696098003299</v>
      </c>
      <c r="L65" s="17">
        <v>0.35799999999999998</v>
      </c>
      <c r="M65" s="17">
        <v>7.9000000000000001E-2</v>
      </c>
      <c r="N65" s="17">
        <v>0.13699999999999998</v>
      </c>
      <c r="O65" s="17">
        <v>0.38200000000000001</v>
      </c>
      <c r="P65" s="17">
        <v>0.335316628921774</v>
      </c>
      <c r="Q65" s="17">
        <v>0.27443835217469109</v>
      </c>
      <c r="R65" s="17">
        <v>0.173790718486971</v>
      </c>
      <c r="S65" s="17">
        <v>0.37100655921737102</v>
      </c>
      <c r="T65" s="21">
        <v>0.84347826086956523</v>
      </c>
      <c r="U65" s="22">
        <v>767</v>
      </c>
      <c r="V65" s="23">
        <v>0.21600000000000003</v>
      </c>
      <c r="W65" s="23">
        <v>0.42799999999999999</v>
      </c>
      <c r="X65" s="24">
        <v>0.35600000000000004</v>
      </c>
      <c r="Y65" s="25">
        <v>0.93430656934306566</v>
      </c>
      <c r="Z65" s="26">
        <v>788.44264449795605</v>
      </c>
      <c r="AA65" s="23">
        <v>5.4294996751137199E-2</v>
      </c>
      <c r="AB65" s="23">
        <v>0.58379237854986099</v>
      </c>
      <c r="AC65" s="24">
        <v>0.36191262469900298</v>
      </c>
      <c r="AD65" s="27">
        <f t="shared" si="0"/>
        <v>0.47985822752399998</v>
      </c>
      <c r="AE65" s="28">
        <f t="shared" si="1"/>
        <v>86.204816795302577</v>
      </c>
      <c r="AF65" s="27">
        <f t="shared" si="2"/>
        <v>0.26182814305936902</v>
      </c>
      <c r="AG65" s="27">
        <f t="shared" si="3"/>
        <v>0.71757498798243202</v>
      </c>
      <c r="AH65" s="28">
        <f t="shared" si="4"/>
        <v>129.16550426031549</v>
      </c>
      <c r="AI65" s="27">
        <f t="shared" si="5"/>
        <v>0.28300220381324759</v>
      </c>
      <c r="AJ65" s="29">
        <f t="shared" si="6"/>
        <v>42.96068746501291</v>
      </c>
      <c r="AK65" s="30">
        <f t="shared" si="7"/>
        <v>0.34442728935180172</v>
      </c>
      <c r="AL65" s="31">
        <f t="shared" si="8"/>
        <v>1.159099939513257E-2</v>
      </c>
      <c r="AM65" s="27">
        <f t="shared" si="9"/>
        <v>1.4224521875560003</v>
      </c>
      <c r="AN65" s="28">
        <f t="shared" si="10"/>
        <v>258.55608602022369</v>
      </c>
      <c r="AO65" s="27">
        <f t="shared" si="11"/>
        <v>0.41822520223881759</v>
      </c>
      <c r="AP65" s="27">
        <f t="shared" si="12"/>
        <v>1.2830961565130132</v>
      </c>
      <c r="AQ65" s="28">
        <f t="shared" si="13"/>
        <v>222.95196679636535</v>
      </c>
      <c r="AR65" s="27">
        <f t="shared" si="14"/>
        <v>0.3672192863816568</v>
      </c>
      <c r="AS65" s="28">
        <f t="shared" si="15"/>
        <v>-35.604119223858333</v>
      </c>
      <c r="AT65" s="30">
        <f t="shared" si="16"/>
        <v>0.28577112691540973</v>
      </c>
      <c r="AU65" s="32">
        <f t="shared" si="17"/>
        <v>1.1141002831699914E-2</v>
      </c>
      <c r="AV65" s="33">
        <f t="shared" si="18"/>
        <v>1.1366001113416242E-2</v>
      </c>
      <c r="AW65" s="34">
        <f t="shared" si="19"/>
        <v>0.50683149660900573</v>
      </c>
      <c r="AX65" s="35">
        <f t="shared" si="20"/>
        <v>327.89353492359493</v>
      </c>
      <c r="AY65" s="36">
        <f t="shared" si="21"/>
        <v>0.30961954690747506</v>
      </c>
      <c r="AZ65" s="37">
        <f t="shared" si="22"/>
        <v>0.65294346576383133</v>
      </c>
      <c r="BA65" s="38">
        <f t="shared" si="23"/>
        <v>480.98893814142667</v>
      </c>
      <c r="BB65" s="36">
        <f t="shared" si="24"/>
        <v>0.32813796603826384</v>
      </c>
      <c r="BC65" s="39">
        <f t="shared" si="25"/>
        <v>1.8518419130788777E-2</v>
      </c>
      <c r="BD65" s="40">
        <f t="shared" si="26"/>
        <v>0.35412810663687028</v>
      </c>
      <c r="BE65" s="48">
        <f t="shared" si="27"/>
        <v>1.4473656349918963E-2</v>
      </c>
      <c r="BF65" s="47">
        <f t="shared" si="28"/>
        <v>1.3028832060811235E-2</v>
      </c>
      <c r="BG65" s="43">
        <f>(0.95*BF65)+0.05*'3. CÁLCULO DO IQE IAE'!H62</f>
        <v>1.2865546175306134E-2</v>
      </c>
      <c r="BH65" s="44">
        <f t="shared" si="29"/>
        <v>1.2865546175306136E-2</v>
      </c>
      <c r="BI65" s="45">
        <f t="shared" si="30"/>
        <v>2.3157983115551046E-3</v>
      </c>
    </row>
    <row r="66" spans="1:61" ht="11.25">
      <c r="A66" s="14">
        <v>280620</v>
      </c>
      <c r="B66" s="15" t="s">
        <v>80</v>
      </c>
      <c r="C66" s="16">
        <v>94.9</v>
      </c>
      <c r="D66" s="17">
        <v>0.95364238410596025</v>
      </c>
      <c r="E66" s="18">
        <v>0.95364238410596025</v>
      </c>
      <c r="F66" s="17">
        <v>0.92307692307692313</v>
      </c>
      <c r="G66" s="18">
        <v>0.92307692307692313</v>
      </c>
      <c r="H66" s="19">
        <v>177.8</v>
      </c>
      <c r="I66" s="19">
        <v>180.9</v>
      </c>
      <c r="J66" s="20">
        <v>195.600210176568</v>
      </c>
      <c r="K66" s="20">
        <v>194.74538131430299</v>
      </c>
      <c r="L66" s="17">
        <v>0.49099999999999999</v>
      </c>
      <c r="M66" s="17">
        <v>7.6999999999999999E-2</v>
      </c>
      <c r="N66" s="17">
        <v>0.24299999999999999</v>
      </c>
      <c r="O66" s="17">
        <v>0.28999999999999998</v>
      </c>
      <c r="P66" s="17">
        <v>0.35373481974729098</v>
      </c>
      <c r="Q66" s="17">
        <v>0.28446633736320692</v>
      </c>
      <c r="R66" s="17">
        <v>0.145198673689381</v>
      </c>
      <c r="S66" s="17">
        <v>0.45198851076603969</v>
      </c>
      <c r="T66" s="21">
        <v>0.90419161676646709</v>
      </c>
      <c r="U66" s="22">
        <v>769.3</v>
      </c>
      <c r="V66" s="23">
        <v>0.19899999999999998</v>
      </c>
      <c r="W66" s="23">
        <v>0.48399999999999999</v>
      </c>
      <c r="X66" s="24">
        <v>0.317</v>
      </c>
      <c r="Y66" s="25">
        <v>0.92592592592592593</v>
      </c>
      <c r="Z66" s="26">
        <v>783.22999052976604</v>
      </c>
      <c r="AA66" s="23">
        <v>0.126151099634535</v>
      </c>
      <c r="AB66" s="23">
        <v>0.48330813623709801</v>
      </c>
      <c r="AC66" s="24">
        <v>0.39054076412836702</v>
      </c>
      <c r="AD66" s="27">
        <f t="shared" si="0"/>
        <v>0.30051556524900003</v>
      </c>
      <c r="AE66" s="28">
        <f t="shared" si="1"/>
        <v>50.954702782670182</v>
      </c>
      <c r="AF66" s="27">
        <f t="shared" si="2"/>
        <v>0.11136531728339455</v>
      </c>
      <c r="AG66" s="27">
        <f t="shared" si="3"/>
        <v>0.68907575382224062</v>
      </c>
      <c r="AH66" s="28">
        <f t="shared" si="4"/>
        <v>124.41541133096058</v>
      </c>
      <c r="AI66" s="27">
        <f t="shared" si="5"/>
        <v>0.27029172160735299</v>
      </c>
      <c r="AJ66" s="29">
        <f t="shared" si="6"/>
        <v>73.460708548290398</v>
      </c>
      <c r="AK66" s="30">
        <f t="shared" si="7"/>
        <v>0.46988559345173914</v>
      </c>
      <c r="AL66" s="31">
        <f t="shared" si="8"/>
        <v>1.329195645261818E-2</v>
      </c>
      <c r="AM66" s="27">
        <f t="shared" si="9"/>
        <v>0.95361084090000015</v>
      </c>
      <c r="AN66" s="28">
        <f t="shared" si="10"/>
        <v>164.51113219277246</v>
      </c>
      <c r="AO66" s="27">
        <f t="shared" si="11"/>
        <v>0.16716115861597883</v>
      </c>
      <c r="AP66" s="27">
        <f t="shared" si="12"/>
        <v>1.5404823774386869</v>
      </c>
      <c r="AQ66" s="28">
        <f t="shared" si="13"/>
        <v>276.92476430977945</v>
      </c>
      <c r="AR66" s="27">
        <f t="shared" si="14"/>
        <v>0.50420068118839745</v>
      </c>
      <c r="AS66" s="28">
        <f t="shared" si="15"/>
        <v>112.41363211700698</v>
      </c>
      <c r="AT66" s="30">
        <f t="shared" si="16"/>
        <v>0.65662243658791208</v>
      </c>
      <c r="AU66" s="32">
        <f t="shared" si="17"/>
        <v>1.9446308899812553E-2</v>
      </c>
      <c r="AV66" s="33">
        <f t="shared" si="18"/>
        <v>1.6369132676215366E-2</v>
      </c>
      <c r="AW66" s="34">
        <f t="shared" si="19"/>
        <v>0.45995865971625399</v>
      </c>
      <c r="AX66" s="35">
        <f t="shared" si="20"/>
        <v>319.94476487950203</v>
      </c>
      <c r="AY66" s="36">
        <f t="shared" si="21"/>
        <v>0.30085449857363672</v>
      </c>
      <c r="AZ66" s="37">
        <f t="shared" si="22"/>
        <v>0.66666569010889887</v>
      </c>
      <c r="BA66" s="38">
        <f t="shared" si="23"/>
        <v>483.47459458380814</v>
      </c>
      <c r="BB66" s="36">
        <f t="shared" si="24"/>
        <v>0.33040417439400788</v>
      </c>
      <c r="BC66" s="39">
        <f t="shared" si="25"/>
        <v>2.9549675820371157E-2</v>
      </c>
      <c r="BD66" s="40">
        <f t="shared" si="26"/>
        <v>0.36708069051194775</v>
      </c>
      <c r="BE66" s="48">
        <f t="shared" si="27"/>
        <v>1.4772777747835777E-2</v>
      </c>
      <c r="BF66" s="47">
        <f t="shared" si="28"/>
        <v>1.5425687635806873E-2</v>
      </c>
      <c r="BG66" s="43">
        <f>(0.95*BF66)+0.05*'3. CÁLCULO DO IQE IAE'!H63</f>
        <v>1.5589505422871701E-2</v>
      </c>
      <c r="BH66" s="44">
        <f t="shared" si="29"/>
        <v>1.5589505422871703E-2</v>
      </c>
      <c r="BI66" s="45">
        <f t="shared" si="30"/>
        <v>2.8061109761169066E-3</v>
      </c>
    </row>
    <row r="67" spans="1:61" ht="11.25">
      <c r="A67" s="14">
        <v>280630</v>
      </c>
      <c r="B67" s="15" t="s">
        <v>81</v>
      </c>
      <c r="C67" s="16">
        <v>91.5</v>
      </c>
      <c r="D67" s="17">
        <v>0.970873786407767</v>
      </c>
      <c r="E67" s="18">
        <v>0.970873786407767</v>
      </c>
      <c r="F67" s="17">
        <v>0.96059113300492616</v>
      </c>
      <c r="G67" s="18">
        <v>0.96059113300492616</v>
      </c>
      <c r="H67" s="19">
        <v>177.1</v>
      </c>
      <c r="I67" s="19">
        <v>176</v>
      </c>
      <c r="J67" s="20">
        <v>187.51999769627699</v>
      </c>
      <c r="K67" s="20">
        <v>180.83099612974601</v>
      </c>
      <c r="L67" s="17">
        <v>0.504</v>
      </c>
      <c r="M67" s="17">
        <v>0.08</v>
      </c>
      <c r="N67" s="17">
        <v>0.33100000000000002</v>
      </c>
      <c r="O67" s="17">
        <v>0.251</v>
      </c>
      <c r="P67" s="17">
        <v>0.39668033542204201</v>
      </c>
      <c r="Q67" s="17">
        <v>0.1892738665683745</v>
      </c>
      <c r="R67" s="17">
        <v>0.28332565425728001</v>
      </c>
      <c r="S67" s="17">
        <v>0.32212495392554308</v>
      </c>
      <c r="T67" s="21">
        <v>0.94594594594594594</v>
      </c>
      <c r="U67" s="22">
        <v>765.4</v>
      </c>
      <c r="V67" s="23">
        <v>0.215</v>
      </c>
      <c r="W67" s="23">
        <v>0.58599999999999997</v>
      </c>
      <c r="X67" s="24">
        <v>0.19899999999999998</v>
      </c>
      <c r="Y67" s="25">
        <v>0.93181818181818177</v>
      </c>
      <c r="Z67" s="26">
        <v>777.80701861015598</v>
      </c>
      <c r="AA67" s="23">
        <v>8.8822820409803105E-2</v>
      </c>
      <c r="AB67" s="23">
        <v>0.65937611604947899</v>
      </c>
      <c r="AC67" s="24">
        <v>0.25180106354071802</v>
      </c>
      <c r="AD67" s="27">
        <f t="shared" si="0"/>
        <v>0.28695306240000001</v>
      </c>
      <c r="AE67" s="28">
        <f t="shared" si="1"/>
        <v>49.339211020427186</v>
      </c>
      <c r="AF67" s="27">
        <f t="shared" si="2"/>
        <v>0.10446969545709971</v>
      </c>
      <c r="AG67" s="27">
        <f t="shared" si="3"/>
        <v>0.51482391538807837</v>
      </c>
      <c r="AH67" s="28">
        <f t="shared" si="4"/>
        <v>92.735256100366243</v>
      </c>
      <c r="AI67" s="27">
        <f t="shared" si="5"/>
        <v>0.18552073810721903</v>
      </c>
      <c r="AJ67" s="29">
        <f t="shared" si="6"/>
        <v>43.396045079939057</v>
      </c>
      <c r="AK67" s="30">
        <f t="shared" si="7"/>
        <v>0.34621808247605873</v>
      </c>
      <c r="AL67" s="31">
        <f t="shared" si="8"/>
        <v>9.4968564283254356E-3</v>
      </c>
      <c r="AM67" s="27">
        <f t="shared" si="9"/>
        <v>0.70043341256099989</v>
      </c>
      <c r="AN67" s="28">
        <f t="shared" si="10"/>
        <v>119.68570933081163</v>
      </c>
      <c r="AO67" s="27">
        <f t="shared" si="11"/>
        <v>4.7494430494915828E-2</v>
      </c>
      <c r="AP67" s="27">
        <f t="shared" si="12"/>
        <v>0.89781885496463021</v>
      </c>
      <c r="AQ67" s="28">
        <f t="shared" si="13"/>
        <v>155.9553112710729</v>
      </c>
      <c r="AR67" s="27">
        <f t="shared" si="14"/>
        <v>0.19718371764982631</v>
      </c>
      <c r="AS67" s="28">
        <f t="shared" si="15"/>
        <v>36.269601940261268</v>
      </c>
      <c r="AT67" s="30">
        <f t="shared" si="16"/>
        <v>0.46584725551006928</v>
      </c>
      <c r="AU67" s="32">
        <f t="shared" si="17"/>
        <v>1.0887797850470986E-2</v>
      </c>
      <c r="AV67" s="33">
        <f t="shared" si="18"/>
        <v>1.0192327139398211E-2</v>
      </c>
      <c r="AW67" s="34">
        <f t="shared" si="19"/>
        <v>0.28790398591636279</v>
      </c>
      <c r="AX67" s="35">
        <f t="shared" si="20"/>
        <v>208.45026699225519</v>
      </c>
      <c r="AY67" s="36">
        <f t="shared" si="21"/>
        <v>0.17791036287493217</v>
      </c>
      <c r="AZ67" s="37">
        <f t="shared" si="22"/>
        <v>0.40378876593969143</v>
      </c>
      <c r="BA67" s="38">
        <f t="shared" si="23"/>
        <v>292.65589053492829</v>
      </c>
      <c r="BB67" s="36">
        <f t="shared" si="24"/>
        <v>0.15643204607626279</v>
      </c>
      <c r="BC67" s="39">
        <f t="shared" si="25"/>
        <v>-2.1478316798669378E-2</v>
      </c>
      <c r="BD67" s="40">
        <f t="shared" si="26"/>
        <v>0.30716509132195402</v>
      </c>
      <c r="BE67" s="48">
        <f t="shared" si="27"/>
        <v>9.5223234129981453E-3</v>
      </c>
      <c r="BF67" s="47">
        <f t="shared" si="28"/>
        <v>9.9967795068960693E-3</v>
      </c>
      <c r="BG67" s="43">
        <f>(0.95*BF67)+0.05*'3. CÁLCULO DO IQE IAE'!H64</f>
        <v>9.8574579175252103E-3</v>
      </c>
      <c r="BH67" s="44">
        <f t="shared" si="29"/>
        <v>9.8574579175252121E-3</v>
      </c>
      <c r="BI67" s="45">
        <f t="shared" si="30"/>
        <v>1.774342425154538E-3</v>
      </c>
    </row>
    <row r="68" spans="1:61" ht="11.25">
      <c r="A68" s="14">
        <v>280640</v>
      </c>
      <c r="B68" s="15" t="s">
        <v>82</v>
      </c>
      <c r="C68" s="16">
        <v>97.5</v>
      </c>
      <c r="D68" s="17">
        <v>0.93814432989690721</v>
      </c>
      <c r="E68" s="18">
        <v>0.93814432989690721</v>
      </c>
      <c r="F68" s="17">
        <v>0.95867768595041325</v>
      </c>
      <c r="G68" s="18">
        <v>0.95867768595041325</v>
      </c>
      <c r="H68" s="19">
        <v>181.7</v>
      </c>
      <c r="I68" s="19">
        <v>180</v>
      </c>
      <c r="J68" s="20">
        <v>190.334387439186</v>
      </c>
      <c r="K68" s="20">
        <v>182.719633642931</v>
      </c>
      <c r="L68" s="17">
        <v>0.38400000000000001</v>
      </c>
      <c r="M68" s="17">
        <v>5.5E-2</v>
      </c>
      <c r="N68" s="17">
        <v>0.187</v>
      </c>
      <c r="O68" s="17">
        <v>0.28300000000000003</v>
      </c>
      <c r="P68" s="17">
        <v>0.40349034350582402</v>
      </c>
      <c r="Q68" s="17">
        <v>0.23599439775910319</v>
      </c>
      <c r="R68" s="17">
        <v>0.29859575409111</v>
      </c>
      <c r="S68" s="17">
        <v>0.33213548577325602</v>
      </c>
      <c r="T68" s="21">
        <v>0.93877551020408168</v>
      </c>
      <c r="U68" s="22">
        <v>762.7</v>
      </c>
      <c r="V68" s="23">
        <v>0.25</v>
      </c>
      <c r="W68" s="23">
        <v>0.501</v>
      </c>
      <c r="X68" s="24">
        <v>0.25</v>
      </c>
      <c r="Y68" s="25">
        <v>0.92708333333333337</v>
      </c>
      <c r="Z68" s="26">
        <v>769.44773283331097</v>
      </c>
      <c r="AA68" s="23">
        <v>0.16710978921505201</v>
      </c>
      <c r="AB68" s="23">
        <v>0.57492736755894602</v>
      </c>
      <c r="AC68" s="24">
        <v>0.25796284322600099</v>
      </c>
      <c r="AD68" s="27">
        <f t="shared" si="0"/>
        <v>0.42234401439999997</v>
      </c>
      <c r="AE68" s="28">
        <f t="shared" si="1"/>
        <v>71.99310901958431</v>
      </c>
      <c r="AF68" s="27">
        <f t="shared" si="2"/>
        <v>0.20116639001452336</v>
      </c>
      <c r="AG68" s="27">
        <f t="shared" si="3"/>
        <v>0.54358562287863976</v>
      </c>
      <c r="AH68" s="28">
        <f t="shared" si="4"/>
        <v>99.187704462455343</v>
      </c>
      <c r="AI68" s="27">
        <f t="shared" si="5"/>
        <v>0.20278644875973148</v>
      </c>
      <c r="AJ68" s="29">
        <f t="shared" si="6"/>
        <v>27.194595442871034</v>
      </c>
      <c r="AK68" s="30">
        <f t="shared" si="7"/>
        <v>0.27957529590626407</v>
      </c>
      <c r="AL68" s="31">
        <f t="shared" si="8"/>
        <v>8.8222278554258293E-3</v>
      </c>
      <c r="AM68" s="27">
        <f t="shared" si="9"/>
        <v>1.0880138002409996</v>
      </c>
      <c r="AN68" s="28">
        <f t="shared" si="10"/>
        <v>183.7285159582224</v>
      </c>
      <c r="AO68" s="27">
        <f t="shared" si="11"/>
        <v>0.21846422039277588</v>
      </c>
      <c r="AP68" s="27">
        <f t="shared" si="12"/>
        <v>0.87303886114259266</v>
      </c>
      <c r="AQ68" s="28">
        <f t="shared" si="13"/>
        <v>152.92954991922221</v>
      </c>
      <c r="AR68" s="27">
        <f t="shared" si="14"/>
        <v>0.18950442308989868</v>
      </c>
      <c r="AS68" s="28">
        <f t="shared" si="15"/>
        <v>-30.798966039000192</v>
      </c>
      <c r="AT68" s="30">
        <f t="shared" si="16"/>
        <v>0.29781020557752191</v>
      </c>
      <c r="AU68" s="32">
        <f t="shared" si="17"/>
        <v>8.1100331846596201E-3</v>
      </c>
      <c r="AV68" s="33">
        <f t="shared" si="18"/>
        <v>8.4661305200427247E-3</v>
      </c>
      <c r="AW68" s="34">
        <f t="shared" si="19"/>
        <v>0.32893066406250004</v>
      </c>
      <c r="AX68" s="35">
        <f t="shared" si="20"/>
        <v>235.51569804288906</v>
      </c>
      <c r="AY68" s="36">
        <f t="shared" si="21"/>
        <v>0.20775520805463027</v>
      </c>
      <c r="AZ68" s="37">
        <f t="shared" si="22"/>
        <v>0.38865301810451663</v>
      </c>
      <c r="BA68" s="38">
        <f t="shared" si="23"/>
        <v>277.24258691564194</v>
      </c>
      <c r="BB68" s="36">
        <f t="shared" si="24"/>
        <v>0.14237951779597446</v>
      </c>
      <c r="BC68" s="39">
        <f t="shared" si="25"/>
        <v>-6.5375690258655805E-2</v>
      </c>
      <c r="BD68" s="40">
        <f t="shared" si="26"/>
        <v>0.25562205976753216</v>
      </c>
      <c r="BE68" s="48">
        <f t="shared" si="27"/>
        <v>8.2129374596650213E-3</v>
      </c>
      <c r="BF68" s="47">
        <f t="shared" si="28"/>
        <v>8.6078600572682459E-3</v>
      </c>
      <c r="BG68" s="43">
        <f>(0.95*BF68)+0.05*'3. CÁLCULO DO IQE IAE'!H65</f>
        <v>8.4451398073467701E-3</v>
      </c>
      <c r="BH68" s="44">
        <f t="shared" si="29"/>
        <v>8.4451398073467718E-3</v>
      </c>
      <c r="BI68" s="45">
        <f t="shared" si="30"/>
        <v>1.5201251653224189E-3</v>
      </c>
    </row>
    <row r="69" spans="1:61" ht="11.25">
      <c r="A69" s="14">
        <v>280650</v>
      </c>
      <c r="B69" s="15" t="s">
        <v>83</v>
      </c>
      <c r="C69" s="16">
        <v>96.12</v>
      </c>
      <c r="D69" s="17">
        <v>0.96078431372549022</v>
      </c>
      <c r="E69" s="18">
        <v>0.96078431372549022</v>
      </c>
      <c r="F69" s="17">
        <v>0.85333333333333339</v>
      </c>
      <c r="G69" s="18">
        <v>0.85333333333333339</v>
      </c>
      <c r="H69" s="19">
        <v>184.8</v>
      </c>
      <c r="I69" s="19">
        <v>179.3</v>
      </c>
      <c r="J69" s="20">
        <v>186.42458674658701</v>
      </c>
      <c r="K69" s="20">
        <v>189.82185121545101</v>
      </c>
      <c r="L69" s="17">
        <v>0.38700000000000001</v>
      </c>
      <c r="M69" s="17">
        <v>0.121</v>
      </c>
      <c r="N69" s="17">
        <v>0.14300000000000002</v>
      </c>
      <c r="O69" s="17">
        <v>0.25</v>
      </c>
      <c r="P69" s="17">
        <v>0.48977422577422602</v>
      </c>
      <c r="Q69" s="17">
        <v>0.2063736263736263</v>
      </c>
      <c r="R69" s="17">
        <v>0.236607392607392</v>
      </c>
      <c r="S69" s="17">
        <v>0.39106093906093897</v>
      </c>
      <c r="T69" s="21">
        <v>1</v>
      </c>
      <c r="U69" s="22">
        <v>764.9</v>
      </c>
      <c r="V69" s="23">
        <v>0.2</v>
      </c>
      <c r="W69" s="23">
        <v>0.55000000000000004</v>
      </c>
      <c r="X69" s="24">
        <v>0.25</v>
      </c>
      <c r="Y69" s="25">
        <v>0.93181818181818177</v>
      </c>
      <c r="Z69" s="26">
        <v>754.20092054263603</v>
      </c>
      <c r="AA69" s="23">
        <v>0.33866279069767402</v>
      </c>
      <c r="AB69" s="23">
        <v>0.48788759689922501</v>
      </c>
      <c r="AC69" s="24">
        <v>0.173449612403101</v>
      </c>
      <c r="AD69" s="27">
        <f t="shared" si="0"/>
        <v>0.47220673192899992</v>
      </c>
      <c r="AE69" s="28">
        <f t="shared" si="1"/>
        <v>83.841694097323142</v>
      </c>
      <c r="AF69" s="27">
        <f t="shared" si="2"/>
        <v>0.25174130706599007</v>
      </c>
      <c r="AG69" s="27">
        <f t="shared" si="3"/>
        <v>0.37886846199484164</v>
      </c>
      <c r="AH69" s="28">
        <f t="shared" si="4"/>
        <v>60.271271644760205</v>
      </c>
      <c r="AI69" s="27">
        <f t="shared" si="5"/>
        <v>9.8652354079318008E-2</v>
      </c>
      <c r="AJ69" s="29">
        <f t="shared" si="6"/>
        <v>-23.570422452562937</v>
      </c>
      <c r="AK69" s="30">
        <f t="shared" si="7"/>
        <v>7.0759274586985374E-2</v>
      </c>
      <c r="AL69" s="31">
        <f t="shared" si="8"/>
        <v>3.2632950894053228E-3</v>
      </c>
      <c r="AM69" s="27">
        <f t="shared" si="9"/>
        <v>1.1475765625000001</v>
      </c>
      <c r="AN69" s="28">
        <f t="shared" si="10"/>
        <v>197.69143931678923</v>
      </c>
      <c r="AO69" s="27">
        <f t="shared" si="11"/>
        <v>0.25573988332339359</v>
      </c>
      <c r="AP69" s="27">
        <f t="shared" si="12"/>
        <v>1.1276860591799454</v>
      </c>
      <c r="AQ69" s="28">
        <f t="shared" si="13"/>
        <v>182.66406855969609</v>
      </c>
      <c r="AR69" s="27">
        <f t="shared" si="14"/>
        <v>0.26496976905916853</v>
      </c>
      <c r="AS69" s="28">
        <f t="shared" si="15"/>
        <v>-15.027370757093138</v>
      </c>
      <c r="AT69" s="30">
        <f t="shared" si="16"/>
        <v>0.33732517397108036</v>
      </c>
      <c r="AU69" s="32">
        <f t="shared" si="17"/>
        <v>1.0097878376269966E-2</v>
      </c>
      <c r="AV69" s="33">
        <f t="shared" si="18"/>
        <v>6.6805867328376444E-3</v>
      </c>
      <c r="AW69" s="34">
        <f t="shared" si="19"/>
        <v>0.36000000000000004</v>
      </c>
      <c r="AX69" s="35">
        <f t="shared" si="20"/>
        <v>275.36400000000003</v>
      </c>
      <c r="AY69" s="36">
        <f t="shared" si="21"/>
        <v>0.25169562786021055</v>
      </c>
      <c r="AZ69" s="37">
        <f t="shared" si="22"/>
        <v>0.20396848086166214</v>
      </c>
      <c r="BA69" s="38">
        <f t="shared" si="23"/>
        <v>143.34458766203392</v>
      </c>
      <c r="BB69" s="36">
        <f t="shared" si="24"/>
        <v>2.0302806166746842E-2</v>
      </c>
      <c r="BC69" s="39">
        <f t="shared" si="25"/>
        <v>-0.2313928216934637</v>
      </c>
      <c r="BD69" s="40">
        <f t="shared" si="26"/>
        <v>6.0689525776202215E-2</v>
      </c>
      <c r="BE69" s="48">
        <f t="shared" si="27"/>
        <v>1.6305911030782888E-3</v>
      </c>
      <c r="BF69" s="47">
        <f t="shared" si="28"/>
        <v>4.5034029134103908E-3</v>
      </c>
      <c r="BG69" s="43">
        <f>(0.95*BF69)+0.05*'3. CÁLCULO DO IQE IAE'!H66</f>
        <v>4.5646252125511452E-3</v>
      </c>
      <c r="BH69" s="44">
        <f t="shared" si="29"/>
        <v>4.5646252125511461E-3</v>
      </c>
      <c r="BI69" s="45">
        <f t="shared" si="30"/>
        <v>8.2163253825920629E-4</v>
      </c>
    </row>
    <row r="70" spans="1:61" ht="11.25">
      <c r="A70" s="14">
        <v>280660</v>
      </c>
      <c r="B70" s="15" t="s">
        <v>84</v>
      </c>
      <c r="C70" s="16">
        <v>92.48</v>
      </c>
      <c r="D70" s="17">
        <v>0.91752577319587625</v>
      </c>
      <c r="E70" s="18">
        <v>0.91752577319587625</v>
      </c>
      <c r="F70" s="17">
        <v>0.94444444444444442</v>
      </c>
      <c r="G70" s="18">
        <v>0.94444444444444442</v>
      </c>
      <c r="H70" s="19">
        <v>177.5</v>
      </c>
      <c r="I70" s="19">
        <v>184.2</v>
      </c>
      <c r="J70" s="20">
        <v>189.03297348484799</v>
      </c>
      <c r="K70" s="20">
        <v>187.81946969697</v>
      </c>
      <c r="L70" s="17">
        <v>0.48</v>
      </c>
      <c r="M70" s="17">
        <v>9.0999999999999998E-2</v>
      </c>
      <c r="N70" s="17">
        <v>0.21600000000000003</v>
      </c>
      <c r="O70" s="17">
        <v>0.36200000000000004</v>
      </c>
      <c r="P70" s="17">
        <v>0.412121212121212</v>
      </c>
      <c r="Q70" s="17">
        <v>0.18787878787878759</v>
      </c>
      <c r="R70" s="17">
        <v>0.27121212121212102</v>
      </c>
      <c r="S70" s="17">
        <v>0.42481060606060561</v>
      </c>
      <c r="T70" s="21">
        <v>0.87234042553191493</v>
      </c>
      <c r="U70" s="22">
        <v>776.2</v>
      </c>
      <c r="V70" s="23">
        <v>0.17499999999999999</v>
      </c>
      <c r="W70" s="23">
        <v>0.51600000000000001</v>
      </c>
      <c r="X70" s="24">
        <v>0.308</v>
      </c>
      <c r="Y70" s="25">
        <v>1</v>
      </c>
      <c r="Z70" s="26">
        <v>763.99107142857201</v>
      </c>
      <c r="AA70" s="23">
        <v>0.14285714285714299</v>
      </c>
      <c r="AB70" s="23">
        <v>0.64285714285714302</v>
      </c>
      <c r="AC70" s="24">
        <v>0.214285714285714</v>
      </c>
      <c r="AD70" s="27">
        <f t="shared" si="0"/>
        <v>0.32185198240000001</v>
      </c>
      <c r="AE70" s="28">
        <f t="shared" si="1"/>
        <v>52.417079298597933</v>
      </c>
      <c r="AF70" s="27">
        <f t="shared" si="2"/>
        <v>0.11760737660995621</v>
      </c>
      <c r="AG70" s="27">
        <f t="shared" si="3"/>
        <v>0.48766303185456694</v>
      </c>
      <c r="AH70" s="28">
        <f t="shared" si="4"/>
        <v>87.0630378050991</v>
      </c>
      <c r="AI70" s="27">
        <f t="shared" si="5"/>
        <v>0.1703427972159165</v>
      </c>
      <c r="AJ70" s="29">
        <f t="shared" si="6"/>
        <v>34.645958506501167</v>
      </c>
      <c r="AK70" s="30">
        <f t="shared" si="7"/>
        <v>0.31022561482386313</v>
      </c>
      <c r="AL70" s="31">
        <f t="shared" si="8"/>
        <v>8.5990259167077754E-3</v>
      </c>
      <c r="AM70" s="27">
        <f t="shared" si="9"/>
        <v>1.1402139248640004</v>
      </c>
      <c r="AN70" s="28">
        <f t="shared" si="10"/>
        <v>192.7055571282005</v>
      </c>
      <c r="AO70" s="27">
        <f t="shared" si="11"/>
        <v>0.24242948555775834</v>
      </c>
      <c r="AP70" s="27">
        <f t="shared" si="12"/>
        <v>1.0782427836684561</v>
      </c>
      <c r="AQ70" s="28">
        <f t="shared" si="13"/>
        <v>191.26415517579449</v>
      </c>
      <c r="AR70" s="27">
        <f t="shared" si="14"/>
        <v>0.28679653947697303</v>
      </c>
      <c r="AS70" s="28">
        <f t="shared" si="15"/>
        <v>-1.4414019524060109</v>
      </c>
      <c r="AT70" s="30">
        <f t="shared" si="16"/>
        <v>0.37136416104355163</v>
      </c>
      <c r="AU70" s="32">
        <f t="shared" si="17"/>
        <v>1.1027859142516406E-2</v>
      </c>
      <c r="AV70" s="33">
        <f t="shared" si="18"/>
        <v>9.8134425296120906E-3</v>
      </c>
      <c r="AW70" s="34">
        <f t="shared" si="19"/>
        <v>0.46496760423299999</v>
      </c>
      <c r="AX70" s="35">
        <f t="shared" si="20"/>
        <v>314.83451129003913</v>
      </c>
      <c r="AY70" s="36">
        <f t="shared" si="21"/>
        <v>0.2952194607676179</v>
      </c>
      <c r="AZ70" s="37">
        <f t="shared" si="22"/>
        <v>0.33162202823653353</v>
      </c>
      <c r="BA70" s="38">
        <f t="shared" si="23"/>
        <v>253.35626866174542</v>
      </c>
      <c r="BB70" s="36">
        <f t="shared" si="24"/>
        <v>0.12060202148072381</v>
      </c>
      <c r="BC70" s="39">
        <f t="shared" si="25"/>
        <v>-0.1746174392868941</v>
      </c>
      <c r="BD70" s="40">
        <f t="shared" si="26"/>
        <v>0.12735354451444522</v>
      </c>
      <c r="BE70" s="48">
        <f t="shared" si="27"/>
        <v>5.2664785405915852E-3</v>
      </c>
      <c r="BF70" s="47">
        <f t="shared" si="28"/>
        <v>7.7053107905613229E-3</v>
      </c>
      <c r="BG70" s="43">
        <f>(0.95*BF70)+0.05*'3. CÁLCULO DO IQE IAE'!H67</f>
        <v>8.0301314693688661E-3</v>
      </c>
      <c r="BH70" s="44">
        <f t="shared" si="29"/>
        <v>8.0301314693688678E-3</v>
      </c>
      <c r="BI70" s="45">
        <f t="shared" si="30"/>
        <v>1.4454236644863962E-3</v>
      </c>
    </row>
    <row r="71" spans="1:61" ht="11.25">
      <c r="A71" s="14">
        <v>280670</v>
      </c>
      <c r="B71" s="15" t="s">
        <v>85</v>
      </c>
      <c r="C71" s="16">
        <v>100</v>
      </c>
      <c r="D71" s="17">
        <v>0.95023328149300157</v>
      </c>
      <c r="E71" s="18">
        <v>0.95023328149300157</v>
      </c>
      <c r="F71" s="17">
        <v>0.87643678160919536</v>
      </c>
      <c r="G71" s="18">
        <v>0.87643678160919536</v>
      </c>
      <c r="H71" s="19">
        <v>209.9</v>
      </c>
      <c r="I71" s="19">
        <v>213</v>
      </c>
      <c r="J71" s="20">
        <v>236.599508457665</v>
      </c>
      <c r="K71" s="20">
        <v>223.482244297552</v>
      </c>
      <c r="L71" s="17">
        <v>0.15</v>
      </c>
      <c r="M71" s="17">
        <v>0.34100000000000003</v>
      </c>
      <c r="N71" s="17">
        <v>6.0999999999999999E-2</v>
      </c>
      <c r="O71" s="17">
        <v>0.63400000000000001</v>
      </c>
      <c r="P71" s="17">
        <v>0.139280712448968</v>
      </c>
      <c r="Q71" s="17">
        <v>0.607796452501152</v>
      </c>
      <c r="R71" s="17">
        <v>7.1569907623370302E-2</v>
      </c>
      <c r="S71" s="17">
        <v>0.67250553143159708</v>
      </c>
      <c r="T71" s="21">
        <v>0.97872340425531912</v>
      </c>
      <c r="U71" s="22">
        <v>798.9</v>
      </c>
      <c r="V71" s="23">
        <v>7.6999999999999999E-2</v>
      </c>
      <c r="W71" s="23">
        <v>0.40299999999999997</v>
      </c>
      <c r="X71" s="24">
        <v>0.52</v>
      </c>
      <c r="Y71" s="25">
        <v>0.88308457711442789</v>
      </c>
      <c r="Z71" s="26">
        <v>813.81956178971495</v>
      </c>
      <c r="AA71" s="23">
        <v>3.3663350098323302E-2</v>
      </c>
      <c r="AB71" s="23">
        <v>0.31298243195799802</v>
      </c>
      <c r="AC71" s="24">
        <v>0.65335421794367898</v>
      </c>
      <c r="AD71" s="27">
        <f t="shared" si="0"/>
        <v>1.2992580224999999</v>
      </c>
      <c r="AE71" s="28">
        <f t="shared" si="1"/>
        <v>259.14216516609679</v>
      </c>
      <c r="AF71" s="27">
        <f t="shared" si="2"/>
        <v>1</v>
      </c>
      <c r="AG71" s="27">
        <f t="shared" si="3"/>
        <v>1.9150724218040811</v>
      </c>
      <c r="AH71" s="28">
        <f t="shared" si="4"/>
        <v>397.11805766149729</v>
      </c>
      <c r="AI71" s="27">
        <f t="shared" si="5"/>
        <v>1</v>
      </c>
      <c r="AJ71" s="29">
        <f t="shared" si="6"/>
        <v>137.9758924954005</v>
      </c>
      <c r="AK71" s="30">
        <f t="shared" si="7"/>
        <v>0.73526133022910456</v>
      </c>
      <c r="AL71" s="31">
        <f t="shared" si="8"/>
        <v>3.3362521215905959E-2</v>
      </c>
      <c r="AM71" s="27">
        <f t="shared" si="9"/>
        <v>2.3541562742759998</v>
      </c>
      <c r="AN71" s="28">
        <f t="shared" si="10"/>
        <v>476.48049767200848</v>
      </c>
      <c r="AO71" s="27">
        <f t="shared" si="11"/>
        <v>1</v>
      </c>
      <c r="AP71" s="27">
        <f t="shared" si="12"/>
        <v>2.411201706671334</v>
      </c>
      <c r="AQ71" s="28">
        <f t="shared" si="13"/>
        <v>472.27739799598908</v>
      </c>
      <c r="AR71" s="27">
        <f t="shared" si="14"/>
        <v>1</v>
      </c>
      <c r="AS71" s="28">
        <f t="shared" si="15"/>
        <v>-4.2030996760194057</v>
      </c>
      <c r="AT71" s="30">
        <f t="shared" si="16"/>
        <v>0.36444486110524188</v>
      </c>
      <c r="AU71" s="32">
        <f t="shared" si="17"/>
        <v>2.3841738359279406E-2</v>
      </c>
      <c r="AV71" s="33">
        <f t="shared" si="18"/>
        <v>2.8602129787592682E-2</v>
      </c>
      <c r="AW71" s="34">
        <f t="shared" si="19"/>
        <v>1.0845925328412096</v>
      </c>
      <c r="AX71" s="35">
        <f t="shared" si="20"/>
        <v>848.04520907222854</v>
      </c>
      <c r="AY71" s="36">
        <f t="shared" si="21"/>
        <v>0.88318684594235208</v>
      </c>
      <c r="AZ71" s="37">
        <f t="shared" si="22"/>
        <v>1.6946694935975015</v>
      </c>
      <c r="BA71" s="38">
        <f t="shared" si="23"/>
        <v>1217.9106730188073</v>
      </c>
      <c r="BB71" s="36">
        <f t="shared" si="24"/>
        <v>1</v>
      </c>
      <c r="BC71" s="39">
        <f t="shared" si="25"/>
        <v>0.11681315405764792</v>
      </c>
      <c r="BD71" s="40">
        <f t="shared" si="26"/>
        <v>0.46954295323553519</v>
      </c>
      <c r="BE71" s="48">
        <f t="shared" si="27"/>
        <v>3.2552041738303721E-2</v>
      </c>
      <c r="BF71" s="47">
        <f t="shared" si="28"/>
        <v>2.9856346036047039E-2</v>
      </c>
      <c r="BG71" s="43">
        <f>(0.95*BF71)+0.05*'3. CÁLCULO DO IQE IAE'!H68</f>
        <v>2.9788433008775549E-2</v>
      </c>
      <c r="BH71" s="44">
        <f t="shared" si="29"/>
        <v>2.9788433008775553E-2</v>
      </c>
      <c r="BI71" s="45">
        <f t="shared" si="30"/>
        <v>5.3619179415795989E-3</v>
      </c>
    </row>
    <row r="72" spans="1:61" ht="11.25">
      <c r="A72" s="14">
        <v>280680</v>
      </c>
      <c r="B72" s="15" t="s">
        <v>86</v>
      </c>
      <c r="C72" s="16">
        <v>95.92</v>
      </c>
      <c r="D72" s="17">
        <v>0.94392523364485981</v>
      </c>
      <c r="E72" s="18">
        <v>0.94392523364485981</v>
      </c>
      <c r="F72" s="17">
        <v>0.98</v>
      </c>
      <c r="G72" s="18">
        <v>0.98</v>
      </c>
      <c r="H72" s="19">
        <v>181.7</v>
      </c>
      <c r="I72" s="19">
        <v>184</v>
      </c>
      <c r="J72" s="20">
        <v>208.00479999999999</v>
      </c>
      <c r="K72" s="20">
        <v>200.79646666666699</v>
      </c>
      <c r="L72" s="17">
        <v>0.39299999999999996</v>
      </c>
      <c r="M72" s="17">
        <v>7.6999999999999999E-2</v>
      </c>
      <c r="N72" s="17">
        <v>0.21299999999999999</v>
      </c>
      <c r="O72" s="17">
        <v>0.35399999999999998</v>
      </c>
      <c r="P72" s="17">
        <v>0.206666666666667</v>
      </c>
      <c r="Q72" s="17">
        <v>0.35666666666666702</v>
      </c>
      <c r="R72" s="17">
        <v>0.142666666666667</v>
      </c>
      <c r="S72" s="17">
        <v>0.51066666666666594</v>
      </c>
      <c r="T72" s="21">
        <v>1</v>
      </c>
      <c r="U72" s="22">
        <v>769.4</v>
      </c>
      <c r="V72" s="23">
        <v>0.17300000000000001</v>
      </c>
      <c r="W72" s="23">
        <v>0.54100000000000004</v>
      </c>
      <c r="X72" s="24">
        <v>0.28600000000000003</v>
      </c>
      <c r="Y72" s="25">
        <v>1</v>
      </c>
      <c r="Z72" s="26">
        <v>783.54468085106396</v>
      </c>
      <c r="AA72" s="23">
        <v>8.5106382978723402E-2</v>
      </c>
      <c r="AB72" s="23">
        <v>0.53191489361702105</v>
      </c>
      <c r="AC72" s="24">
        <v>0.38297872340425498</v>
      </c>
      <c r="AD72" s="27">
        <f t="shared" si="0"/>
        <v>0.42737468012099994</v>
      </c>
      <c r="AE72" s="28">
        <f t="shared" si="1"/>
        <v>73.299550627818263</v>
      </c>
      <c r="AF72" s="27">
        <f t="shared" si="2"/>
        <v>0.20674285129960587</v>
      </c>
      <c r="AG72" s="27">
        <f t="shared" si="3"/>
        <v>1.1583977723456786</v>
      </c>
      <c r="AH72" s="28">
        <f t="shared" si="4"/>
        <v>236.13325101806421</v>
      </c>
      <c r="AI72" s="27">
        <f t="shared" si="5"/>
        <v>0.56923063386496209</v>
      </c>
      <c r="AJ72" s="29">
        <f t="shared" si="6"/>
        <v>162.83370039024595</v>
      </c>
      <c r="AK72" s="30">
        <f t="shared" si="7"/>
        <v>0.8375110438805885</v>
      </c>
      <c r="AL72" s="31">
        <f t="shared" si="8"/>
        <v>2.5595620336573151E-2</v>
      </c>
      <c r="AM72" s="27">
        <f t="shared" si="9"/>
        <v>1.1354990976040003</v>
      </c>
      <c r="AN72" s="28">
        <f t="shared" si="10"/>
        <v>197.21603018572654</v>
      </c>
      <c r="AO72" s="27">
        <f t="shared" si="11"/>
        <v>0.25447072284255789</v>
      </c>
      <c r="AP72" s="27">
        <f t="shared" si="12"/>
        <v>1.6774002832150094</v>
      </c>
      <c r="AQ72" s="28">
        <f t="shared" si="13"/>
        <v>330.07972905413561</v>
      </c>
      <c r="AR72" s="27">
        <f t="shared" si="14"/>
        <v>0.63910644014549789</v>
      </c>
      <c r="AS72" s="28">
        <f t="shared" si="15"/>
        <v>132.86369886840907</v>
      </c>
      <c r="AT72" s="30">
        <f t="shared" si="16"/>
        <v>0.70785908873906356</v>
      </c>
      <c r="AU72" s="32">
        <f t="shared" si="17"/>
        <v>2.2695215936440014E-2</v>
      </c>
      <c r="AV72" s="33">
        <f t="shared" si="18"/>
        <v>2.4145418136506582E-2</v>
      </c>
      <c r="AW72" s="34">
        <f t="shared" si="19"/>
        <v>0.4293496877328149</v>
      </c>
      <c r="AX72" s="35">
        <f t="shared" si="20"/>
        <v>330.34164974162775</v>
      </c>
      <c r="AY72" s="36">
        <f t="shared" si="21"/>
        <v>0.31231906451684277</v>
      </c>
      <c r="AZ72" s="37">
        <f t="shared" si="22"/>
        <v>0.68559495514647961</v>
      </c>
      <c r="BA72" s="38">
        <f t="shared" si="23"/>
        <v>537.19428032334793</v>
      </c>
      <c r="BB72" s="36">
        <f t="shared" si="24"/>
        <v>0.37938117645075686</v>
      </c>
      <c r="BC72" s="39">
        <f t="shared" si="25"/>
        <v>6.7062111933914093E-2</v>
      </c>
      <c r="BD72" s="40">
        <f t="shared" si="26"/>
        <v>0.41112671253752558</v>
      </c>
      <c r="BE72" s="48">
        <f t="shared" si="27"/>
        <v>1.6766076148104853E-2</v>
      </c>
      <c r="BF72" s="47">
        <f t="shared" si="28"/>
        <v>1.9928900834049738E-2</v>
      </c>
      <c r="BG72" s="43">
        <f>(0.95*BF72)+0.05*'3. CÁLCULO DO IQE IAE'!H69</f>
        <v>1.9861856933914044E-2</v>
      </c>
      <c r="BH72" s="44">
        <f t="shared" si="29"/>
        <v>1.9861856933914047E-2</v>
      </c>
      <c r="BI72" s="45">
        <f t="shared" si="30"/>
        <v>3.5751342481045285E-3</v>
      </c>
    </row>
    <row r="73" spans="1:61" ht="11.25">
      <c r="A73" s="14">
        <v>280690</v>
      </c>
      <c r="B73" s="15" t="s">
        <v>87</v>
      </c>
      <c r="C73" s="16">
        <v>95.94</v>
      </c>
      <c r="D73" s="17">
        <v>0.93333333333333335</v>
      </c>
      <c r="E73" s="18">
        <v>0.93333333333333335</v>
      </c>
      <c r="F73" s="17">
        <v>1</v>
      </c>
      <c r="G73" s="18">
        <v>1</v>
      </c>
      <c r="H73" s="19">
        <v>194.9</v>
      </c>
      <c r="I73" s="19">
        <v>199.9</v>
      </c>
      <c r="J73" s="20">
        <v>208.15882352941199</v>
      </c>
      <c r="K73" s="20">
        <v>195.988235294118</v>
      </c>
      <c r="L73" s="17">
        <v>0.32100000000000001</v>
      </c>
      <c r="M73" s="17">
        <v>0.17899999999999999</v>
      </c>
      <c r="N73" s="17">
        <v>0.14300000000000002</v>
      </c>
      <c r="O73" s="17">
        <v>0.53500000000000003</v>
      </c>
      <c r="P73" s="17">
        <v>0.14705882352941199</v>
      </c>
      <c r="Q73" s="17">
        <v>0.29411764705882371</v>
      </c>
      <c r="R73" s="17">
        <v>0.17647058823529399</v>
      </c>
      <c r="S73" s="17">
        <v>0.47058823529411697</v>
      </c>
      <c r="T73" s="21">
        <v>0.92</v>
      </c>
      <c r="U73" s="22">
        <v>766.8</v>
      </c>
      <c r="V73" s="23">
        <v>0.26100000000000001</v>
      </c>
      <c r="W73" s="23">
        <v>0.39100000000000001</v>
      </c>
      <c r="X73" s="24">
        <v>0.34799999999999998</v>
      </c>
      <c r="Y73" s="25">
        <v>0.92307692307692313</v>
      </c>
      <c r="Z73" s="26">
        <v>802.72325000000001</v>
      </c>
      <c r="AA73" s="23">
        <v>0.08</v>
      </c>
      <c r="AB73" s="23">
        <v>0.33250000000000002</v>
      </c>
      <c r="AC73" s="24">
        <v>0.58750000000000002</v>
      </c>
      <c r="AD73" s="27">
        <f t="shared" si="0"/>
        <v>0.64086589268100014</v>
      </c>
      <c r="AE73" s="28">
        <f t="shared" si="1"/>
        <v>116.57777831795846</v>
      </c>
      <c r="AF73" s="27">
        <f t="shared" si="2"/>
        <v>0.3914731597037413</v>
      </c>
      <c r="AG73" s="27">
        <f t="shared" si="3"/>
        <v>1.2183881897965778</v>
      </c>
      <c r="AH73" s="28">
        <f t="shared" si="4"/>
        <v>253.61825219018556</v>
      </c>
      <c r="AI73" s="27">
        <f t="shared" si="5"/>
        <v>0.61601767562889587</v>
      </c>
      <c r="AJ73" s="29">
        <f t="shared" si="6"/>
        <v>137.0404738722271</v>
      </c>
      <c r="AK73" s="30">
        <f t="shared" si="7"/>
        <v>0.73141359406635231</v>
      </c>
      <c r="AL73" s="31">
        <f t="shared" si="8"/>
        <v>2.4941779478775794E-2</v>
      </c>
      <c r="AM73" s="27">
        <f t="shared" si="9"/>
        <v>1.7305270950250002</v>
      </c>
      <c r="AN73" s="28">
        <f t="shared" si="10"/>
        <v>322.87020854246441</v>
      </c>
      <c r="AO73" s="27">
        <f t="shared" si="11"/>
        <v>0.58991930176609308</v>
      </c>
      <c r="AP73" s="27">
        <f t="shared" si="12"/>
        <v>1.4666969983596931</v>
      </c>
      <c r="AQ73" s="28">
        <f t="shared" si="13"/>
        <v>287.45535641969616</v>
      </c>
      <c r="AR73" s="27">
        <f t="shared" si="14"/>
        <v>0.53092701856230762</v>
      </c>
      <c r="AS73" s="28">
        <f t="shared" si="15"/>
        <v>-35.414852122768252</v>
      </c>
      <c r="AT73" s="30">
        <f t="shared" si="16"/>
        <v>0.28624532647378254</v>
      </c>
      <c r="AU73" s="32">
        <f t="shared" si="17"/>
        <v>1.4114668704106808E-2</v>
      </c>
      <c r="AV73" s="33">
        <f t="shared" si="18"/>
        <v>1.9528224091441303E-2</v>
      </c>
      <c r="AW73" s="34">
        <f t="shared" si="19"/>
        <v>0.44661200440413262</v>
      </c>
      <c r="AX73" s="35">
        <f t="shared" si="20"/>
        <v>315.06511817892181</v>
      </c>
      <c r="AY73" s="36">
        <f t="shared" si="21"/>
        <v>0.29547374923186592</v>
      </c>
      <c r="AZ73" s="37">
        <f t="shared" si="22"/>
        <v>1.3099122995250001</v>
      </c>
      <c r="BA73" s="38">
        <f t="shared" si="23"/>
        <v>970.61266919047534</v>
      </c>
      <c r="BB73" s="36">
        <f t="shared" si="24"/>
        <v>0.77453489022897837</v>
      </c>
      <c r="BC73" s="39">
        <f t="shared" si="25"/>
        <v>0.47906114099711244</v>
      </c>
      <c r="BD73" s="40">
        <f t="shared" si="26"/>
        <v>0.89488410578458344</v>
      </c>
      <c r="BE73" s="48">
        <f t="shared" si="27"/>
        <v>3.5281944810338653E-2</v>
      </c>
      <c r="BF73" s="47">
        <f t="shared" si="28"/>
        <v>2.710923971823976E-2</v>
      </c>
      <c r="BG73" s="43">
        <f>(0.95*BF73)+0.05*'3. CÁLCULO DO IQE IAE'!H70</f>
        <v>2.6862007254784201E-2</v>
      </c>
      <c r="BH73" s="44">
        <f t="shared" si="29"/>
        <v>2.6862007254784204E-2</v>
      </c>
      <c r="BI73" s="45">
        <f t="shared" si="30"/>
        <v>4.8351613058611569E-3</v>
      </c>
    </row>
    <row r="74" spans="1:61" ht="11.25">
      <c r="A74" s="14">
        <v>280700</v>
      </c>
      <c r="B74" s="15" t="s">
        <v>88</v>
      </c>
      <c r="C74" s="16">
        <v>92</v>
      </c>
      <c r="D74" s="17">
        <v>0.80851063829787229</v>
      </c>
      <c r="E74" s="18">
        <v>0.80851063829787229</v>
      </c>
      <c r="F74" s="17">
        <v>0.83018867924528306</v>
      </c>
      <c r="G74" s="18">
        <v>0.83018867924528306</v>
      </c>
      <c r="H74" s="19">
        <v>181.2</v>
      </c>
      <c r="I74" s="19">
        <v>184.5</v>
      </c>
      <c r="J74" s="20">
        <v>204.62401372212699</v>
      </c>
      <c r="K74" s="20">
        <v>206.68992893898599</v>
      </c>
      <c r="L74" s="17">
        <v>0.48899999999999999</v>
      </c>
      <c r="M74" s="17">
        <v>6.6000000000000003E-2</v>
      </c>
      <c r="N74" s="17">
        <v>0.255</v>
      </c>
      <c r="O74" s="17">
        <v>0.34499999999999997</v>
      </c>
      <c r="P74" s="17">
        <v>0.25459446214163201</v>
      </c>
      <c r="Q74" s="17">
        <v>0.36314628767458984</v>
      </c>
      <c r="R74" s="17">
        <v>0.11859838274932601</v>
      </c>
      <c r="S74" s="17">
        <v>0.441313403577554</v>
      </c>
      <c r="T74" s="21">
        <v>1</v>
      </c>
      <c r="U74" s="22">
        <v>777.8</v>
      </c>
      <c r="V74" s="23">
        <v>0.159</v>
      </c>
      <c r="W74" s="23">
        <v>0.5</v>
      </c>
      <c r="X74" s="24">
        <v>0.34100000000000003</v>
      </c>
      <c r="Y74" s="25">
        <v>0.9285714285714286</v>
      </c>
      <c r="Z74" s="26">
        <v>787.914598214286</v>
      </c>
      <c r="AA74" s="23">
        <v>7.7232142857142805E-2</v>
      </c>
      <c r="AB74" s="23">
        <v>0.574553571428571</v>
      </c>
      <c r="AC74" s="24">
        <v>0.34821428571428598</v>
      </c>
      <c r="AD74" s="27">
        <f t="shared" si="0"/>
        <v>0.29672641507600001</v>
      </c>
      <c r="AE74" s="28">
        <f t="shared" si="1"/>
        <v>43.471051141432028</v>
      </c>
      <c r="AF74" s="27">
        <f t="shared" si="2"/>
        <v>7.9421835549968692E-2</v>
      </c>
      <c r="AG74" s="27">
        <f t="shared" si="3"/>
        <v>1.0324526901918709</v>
      </c>
      <c r="AH74" s="28">
        <f t="shared" si="4"/>
        <v>175.3894904073926</v>
      </c>
      <c r="AI74" s="27">
        <f t="shared" si="5"/>
        <v>0.4066901320592603</v>
      </c>
      <c r="AJ74" s="29">
        <f t="shared" si="6"/>
        <v>131.91843926596056</v>
      </c>
      <c r="AK74" s="30">
        <f t="shared" si="7"/>
        <v>0.71034469796661426</v>
      </c>
      <c r="AL74" s="31">
        <f t="shared" si="8"/>
        <v>2.0052162838407675E-2</v>
      </c>
      <c r="AM74" s="27">
        <f t="shared" si="9"/>
        <v>1.0040541006249999</v>
      </c>
      <c r="AN74" s="28">
        <f t="shared" si="10"/>
        <v>149.77496381876327</v>
      </c>
      <c r="AO74" s="27">
        <f t="shared" si="11"/>
        <v>0.12782122734998236</v>
      </c>
      <c r="AP74" s="27">
        <f t="shared" si="12"/>
        <v>1.6138550921405468</v>
      </c>
      <c r="AQ74" s="28">
        <f t="shared" si="13"/>
        <v>276.92404056119648</v>
      </c>
      <c r="AR74" s="27">
        <f t="shared" si="14"/>
        <v>0.50419884433548345</v>
      </c>
      <c r="AS74" s="28">
        <f t="shared" si="15"/>
        <v>127.14907674243321</v>
      </c>
      <c r="AT74" s="30">
        <f t="shared" si="16"/>
        <v>0.69354137967712015</v>
      </c>
      <c r="AU74" s="32">
        <f t="shared" si="17"/>
        <v>2.0026000107902966E-2</v>
      </c>
      <c r="AV74" s="33">
        <f t="shared" si="18"/>
        <v>2.0039081473155321E-2</v>
      </c>
      <c r="AW74" s="34">
        <f t="shared" si="19"/>
        <v>0.53482973825560043</v>
      </c>
      <c r="AX74" s="35">
        <f t="shared" si="20"/>
        <v>415.99057041520598</v>
      </c>
      <c r="AY74" s="36">
        <f t="shared" si="21"/>
        <v>0.40676347859357054</v>
      </c>
      <c r="AZ74" s="37">
        <f t="shared" si="22"/>
        <v>0.60763125732976497</v>
      </c>
      <c r="BA74" s="38">
        <f t="shared" si="23"/>
        <v>444.56428526846446</v>
      </c>
      <c r="BB74" s="36">
        <f t="shared" si="24"/>
        <v>0.29492909159836062</v>
      </c>
      <c r="BC74" s="39">
        <f t="shared" si="25"/>
        <v>-0.11183438699520992</v>
      </c>
      <c r="BD74" s="40">
        <f t="shared" si="26"/>
        <v>0.20107159619475634</v>
      </c>
      <c r="BE74" s="48">
        <f t="shared" si="27"/>
        <v>1.0786959288683258E-2</v>
      </c>
      <c r="BF74" s="47">
        <f t="shared" si="28"/>
        <v>1.5063683728741719E-2</v>
      </c>
      <c r="BG74" s="43">
        <f>(0.95*BF74)+0.05*'3. CÁLCULO DO IQE IAE'!H71</f>
        <v>1.5095270212544892E-2</v>
      </c>
      <c r="BH74" s="44">
        <f t="shared" si="29"/>
        <v>1.5095270212544894E-2</v>
      </c>
      <c r="BI74" s="45">
        <f t="shared" si="30"/>
        <v>2.7171486382580809E-3</v>
      </c>
    </row>
    <row r="75" spans="1:61" ht="11.25">
      <c r="A75" s="14">
        <v>280710</v>
      </c>
      <c r="B75" s="15" t="s">
        <v>89</v>
      </c>
      <c r="C75" s="16">
        <v>98.38</v>
      </c>
      <c r="D75" s="17">
        <v>0.97538461538461541</v>
      </c>
      <c r="E75" s="18">
        <v>0.97538461538461541</v>
      </c>
      <c r="F75" s="17">
        <v>0.94961240310077522</v>
      </c>
      <c r="G75" s="18">
        <v>0.94961240310077522</v>
      </c>
      <c r="H75" s="19">
        <v>189.8</v>
      </c>
      <c r="I75" s="19">
        <v>191.3</v>
      </c>
      <c r="J75" s="20">
        <v>197.237146105378</v>
      </c>
      <c r="K75" s="20">
        <v>189.62761114902301</v>
      </c>
      <c r="L75" s="17">
        <v>0.36899999999999999</v>
      </c>
      <c r="M75" s="17">
        <v>0.14400000000000002</v>
      </c>
      <c r="N75" s="17">
        <v>0.14400000000000002</v>
      </c>
      <c r="O75" s="17">
        <v>0.39799999999999996</v>
      </c>
      <c r="P75" s="17">
        <v>0.35995510060729502</v>
      </c>
      <c r="Q75" s="17">
        <v>0.2463909624388575</v>
      </c>
      <c r="R75" s="17">
        <v>0.21673850011280699</v>
      </c>
      <c r="S75" s="17">
        <v>0.37610184700620397</v>
      </c>
      <c r="T75" s="21">
        <v>0.96170212765957441</v>
      </c>
      <c r="U75" s="22">
        <v>765.8</v>
      </c>
      <c r="V75" s="23">
        <v>0.29299999999999998</v>
      </c>
      <c r="W75" s="23">
        <v>0.38400000000000001</v>
      </c>
      <c r="X75" s="24">
        <v>0.32299999999999995</v>
      </c>
      <c r="Y75" s="25">
        <v>0.95622895622895621</v>
      </c>
      <c r="Z75" s="26">
        <v>773.45390310706205</v>
      </c>
      <c r="AA75" s="23">
        <v>0.155915067982865</v>
      </c>
      <c r="AB75" s="23">
        <v>0.55802448399058602</v>
      </c>
      <c r="AC75" s="24">
        <v>0.28606044802655001</v>
      </c>
      <c r="AD75" s="27">
        <f t="shared" si="0"/>
        <v>0.52108763449600015</v>
      </c>
      <c r="AE75" s="28">
        <f t="shared" si="1"/>
        <v>96.467911598975519</v>
      </c>
      <c r="AF75" s="27">
        <f t="shared" si="2"/>
        <v>0.30563549769129894</v>
      </c>
      <c r="AG75" s="27">
        <f t="shared" si="3"/>
        <v>0.63639896476594315</v>
      </c>
      <c r="AH75" s="28">
        <f t="shared" si="4"/>
        <v>119.19678806487849</v>
      </c>
      <c r="AI75" s="27">
        <f t="shared" si="5"/>
        <v>0.25632752782224061</v>
      </c>
      <c r="AJ75" s="29">
        <f t="shared" si="6"/>
        <v>22.728876465902971</v>
      </c>
      <c r="AK75" s="30">
        <f t="shared" si="7"/>
        <v>0.26120607813072289</v>
      </c>
      <c r="AL75" s="31">
        <f t="shared" si="8"/>
        <v>9.6983602264966284E-3</v>
      </c>
      <c r="AM75" s="27">
        <f t="shared" si="9"/>
        <v>1.4320621693439997</v>
      </c>
      <c r="AN75" s="28">
        <f t="shared" si="10"/>
        <v>267.21002239869466</v>
      </c>
      <c r="AO75" s="27">
        <f t="shared" si="11"/>
        <v>0.44132790123551285</v>
      </c>
      <c r="AP75" s="27">
        <f t="shared" si="12"/>
        <v>1.1617554416766467</v>
      </c>
      <c r="AQ75" s="28">
        <f t="shared" si="13"/>
        <v>209.20047573801381</v>
      </c>
      <c r="AR75" s="27">
        <f t="shared" si="14"/>
        <v>0.33231840088693587</v>
      </c>
      <c r="AS75" s="28">
        <f t="shared" si="15"/>
        <v>-58.009546660680854</v>
      </c>
      <c r="AT75" s="30">
        <f t="shared" si="16"/>
        <v>0.22963541323615558</v>
      </c>
      <c r="AU75" s="32">
        <f t="shared" si="17"/>
        <v>9.6271555166819473E-3</v>
      </c>
      <c r="AV75" s="33">
        <f t="shared" si="18"/>
        <v>9.6627578715892878E-3</v>
      </c>
      <c r="AW75" s="34">
        <f t="shared" si="19"/>
        <v>0.38102953604219941</v>
      </c>
      <c r="AX75" s="35">
        <f t="shared" si="20"/>
        <v>280.61738989979693</v>
      </c>
      <c r="AY75" s="36">
        <f t="shared" si="21"/>
        <v>0.25748850098810244</v>
      </c>
      <c r="AZ75" s="37">
        <f t="shared" si="22"/>
        <v>0.43962200071631802</v>
      </c>
      <c r="BA75" s="38">
        <f t="shared" si="23"/>
        <v>325.14400022289288</v>
      </c>
      <c r="BB75" s="36">
        <f t="shared" si="24"/>
        <v>0.18605191806736351</v>
      </c>
      <c r="BC75" s="39">
        <f t="shared" si="25"/>
        <v>-7.1436582920738928E-2</v>
      </c>
      <c r="BD75" s="40">
        <f t="shared" si="26"/>
        <v>0.24850553417370655</v>
      </c>
      <c r="BE75" s="48">
        <f t="shared" si="27"/>
        <v>9.1109650580449199E-3</v>
      </c>
      <c r="BF75" s="47">
        <f t="shared" si="28"/>
        <v>9.6015985921639596E-3</v>
      </c>
      <c r="BG75" s="43">
        <f>(0.95*BF75)+0.05*'3. CÁLCULO DO IQE IAE'!H72</f>
        <v>9.8051063610693334E-3</v>
      </c>
      <c r="BH75" s="44">
        <f t="shared" si="29"/>
        <v>9.8051063610693351E-3</v>
      </c>
      <c r="BI75" s="45">
        <f t="shared" si="30"/>
        <v>1.7649191449924803E-3</v>
      </c>
    </row>
    <row r="76" spans="1:61" ht="11.25">
      <c r="A76" s="14">
        <v>280720</v>
      </c>
      <c r="B76" s="15" t="s">
        <v>90</v>
      </c>
      <c r="C76" s="16">
        <v>90.32</v>
      </c>
      <c r="D76" s="17">
        <v>0.94690265486725667</v>
      </c>
      <c r="E76" s="18">
        <v>0.94690265486725667</v>
      </c>
      <c r="F76" s="17">
        <v>0.86792452830188682</v>
      </c>
      <c r="G76" s="18">
        <v>0.86792452830188682</v>
      </c>
      <c r="H76" s="19">
        <v>187.5</v>
      </c>
      <c r="I76" s="19">
        <v>186.8</v>
      </c>
      <c r="J76" s="20">
        <v>196.65748945615999</v>
      </c>
      <c r="K76" s="20">
        <v>189.55800887902299</v>
      </c>
      <c r="L76" s="17">
        <v>0.36399999999999999</v>
      </c>
      <c r="M76" s="17">
        <v>0.125</v>
      </c>
      <c r="N76" s="17">
        <v>0.254</v>
      </c>
      <c r="O76" s="17">
        <v>0.38900000000000001</v>
      </c>
      <c r="P76" s="17">
        <v>0.31781724010358903</v>
      </c>
      <c r="Q76" s="17">
        <v>0.24452830188679231</v>
      </c>
      <c r="R76" s="17">
        <v>0.25393266740658499</v>
      </c>
      <c r="S76" s="17">
        <v>0.46987051424343196</v>
      </c>
      <c r="T76" s="21">
        <v>0.87628865979381443</v>
      </c>
      <c r="U76" s="22">
        <v>791.5</v>
      </c>
      <c r="V76" s="23">
        <v>0.08</v>
      </c>
      <c r="W76" s="23">
        <v>0.43700000000000006</v>
      </c>
      <c r="X76" s="24">
        <v>0.48299999999999998</v>
      </c>
      <c r="Y76" s="25">
        <v>0.88888888888888884</v>
      </c>
      <c r="Z76" s="26">
        <v>788.24727777777798</v>
      </c>
      <c r="AA76" s="23">
        <v>7.3456790123456794E-2</v>
      </c>
      <c r="AB76" s="23">
        <v>0.50242283950617295</v>
      </c>
      <c r="AC76" s="24">
        <v>0.42412037037037098</v>
      </c>
      <c r="AD76" s="27">
        <f t="shared" si="0"/>
        <v>0.51194024999999999</v>
      </c>
      <c r="AE76" s="28">
        <f t="shared" si="1"/>
        <v>90.89204659845133</v>
      </c>
      <c r="AF76" s="27">
        <f t="shared" si="2"/>
        <v>0.28183527951828619</v>
      </c>
      <c r="AG76" s="27">
        <f t="shared" si="3"/>
        <v>0.72079378649010062</v>
      </c>
      <c r="AH76" s="28">
        <f t="shared" si="4"/>
        <v>123.02786485792754</v>
      </c>
      <c r="AI76" s="27">
        <f t="shared" si="5"/>
        <v>0.26657887113944995</v>
      </c>
      <c r="AJ76" s="29">
        <f t="shared" si="6"/>
        <v>32.13581825947621</v>
      </c>
      <c r="AK76" s="30">
        <f t="shared" si="7"/>
        <v>0.29990044365152546</v>
      </c>
      <c r="AL76" s="31">
        <f t="shared" si="8"/>
        <v>1.0531520529619235E-2</v>
      </c>
      <c r="AM76" s="27">
        <f t="shared" si="9"/>
        <v>1.0736980056360002</v>
      </c>
      <c r="AN76" s="28">
        <f t="shared" si="10"/>
        <v>189.9172235172577</v>
      </c>
      <c r="AO76" s="27">
        <f t="shared" si="11"/>
        <v>0.23498570167736868</v>
      </c>
      <c r="AP76" s="27">
        <f t="shared" si="12"/>
        <v>1.2025806307610956</v>
      </c>
      <c r="AQ76" s="28">
        <f t="shared" si="13"/>
        <v>197.85102518195151</v>
      </c>
      <c r="AR76" s="27">
        <f t="shared" si="14"/>
        <v>0.30351382452468301</v>
      </c>
      <c r="AS76" s="28">
        <f t="shared" si="15"/>
        <v>7.9338016646938172</v>
      </c>
      <c r="AT76" s="30">
        <f t="shared" si="16"/>
        <v>0.39485327980364704</v>
      </c>
      <c r="AU76" s="32">
        <f t="shared" si="17"/>
        <v>1.1699600490551503E-2</v>
      </c>
      <c r="AV76" s="33">
        <f t="shared" si="18"/>
        <v>1.111556051008537E-2</v>
      </c>
      <c r="AW76" s="34">
        <f t="shared" si="19"/>
        <v>0.96417125344441601</v>
      </c>
      <c r="AX76" s="35">
        <f t="shared" si="20"/>
        <v>668.73228354233709</v>
      </c>
      <c r="AY76" s="36">
        <f t="shared" si="21"/>
        <v>0.68545984535822435</v>
      </c>
      <c r="AZ76" s="37">
        <f t="shared" si="22"/>
        <v>0.80269557269599134</v>
      </c>
      <c r="BA76" s="38">
        <f t="shared" si="23"/>
        <v>562.42008894390187</v>
      </c>
      <c r="BB76" s="36">
        <f t="shared" si="24"/>
        <v>0.4023799051976501</v>
      </c>
      <c r="BC76" s="39">
        <f t="shared" si="25"/>
        <v>-0.28307994016057425</v>
      </c>
      <c r="BD76" s="40">
        <f t="shared" si="26"/>
        <v>0</v>
      </c>
      <c r="BE76" s="48">
        <f t="shared" si="27"/>
        <v>9.5169495265846962E-3</v>
      </c>
      <c r="BF76" s="47">
        <f t="shared" si="28"/>
        <v>1.040117705270132E-2</v>
      </c>
      <c r="BG76" s="43">
        <f>(0.95*BF76)+0.05*'3. CÁLCULO DO IQE IAE'!H73</f>
        <v>1.0739480545713798E-2</v>
      </c>
      <c r="BH76" s="44">
        <f t="shared" si="29"/>
        <v>1.07394805457138E-2</v>
      </c>
      <c r="BI76" s="45">
        <f t="shared" si="30"/>
        <v>1.9331064982284838E-3</v>
      </c>
    </row>
    <row r="77" spans="1:61" ht="11.25">
      <c r="A77" s="14">
        <v>280730</v>
      </c>
      <c r="B77" s="15" t="s">
        <v>91</v>
      </c>
      <c r="C77" s="16">
        <v>99.04</v>
      </c>
      <c r="D77" s="17">
        <v>0.86792452830188682</v>
      </c>
      <c r="E77" s="18">
        <v>0.86792452830188682</v>
      </c>
      <c r="F77" s="17">
        <v>0.90476190476190477</v>
      </c>
      <c r="G77" s="18">
        <v>0.90476190476190477</v>
      </c>
      <c r="H77" s="19">
        <v>185.8</v>
      </c>
      <c r="I77" s="19">
        <v>179.5</v>
      </c>
      <c r="J77" s="20">
        <v>209.15630769230799</v>
      </c>
      <c r="K77" s="20">
        <v>202.766153846154</v>
      </c>
      <c r="L77" s="17">
        <v>0.48799999999999999</v>
      </c>
      <c r="M77" s="17">
        <v>6.6000000000000003E-2</v>
      </c>
      <c r="N77" s="17">
        <v>0.311</v>
      </c>
      <c r="O77" s="17">
        <v>0.311</v>
      </c>
      <c r="P77" s="17">
        <v>0.26256410256410301</v>
      </c>
      <c r="Q77" s="17">
        <v>0.36717948717948801</v>
      </c>
      <c r="R77" s="17">
        <v>7.7948717948717994E-2</v>
      </c>
      <c r="S77" s="17">
        <v>0.55384615384615399</v>
      </c>
      <c r="T77" s="21">
        <v>0.92</v>
      </c>
      <c r="U77" s="22">
        <v>755.4</v>
      </c>
      <c r="V77" s="23">
        <v>0.26100000000000001</v>
      </c>
      <c r="W77" s="23">
        <v>0.56499999999999995</v>
      </c>
      <c r="X77" s="24">
        <v>0.17399999999999999</v>
      </c>
      <c r="Y77" s="25">
        <v>0.97435897435897434</v>
      </c>
      <c r="Z77" s="26">
        <v>786.47105263157903</v>
      </c>
      <c r="AA77" s="23">
        <v>5.2631578947368397E-2</v>
      </c>
      <c r="AB77" s="23">
        <v>0.55263157894736803</v>
      </c>
      <c r="AC77" s="24">
        <v>0.394736842105263</v>
      </c>
      <c r="AD77" s="27">
        <f t="shared" si="0"/>
        <v>0.29788890726400002</v>
      </c>
      <c r="AE77" s="28">
        <f t="shared" si="1"/>
        <v>48.037677596301052</v>
      </c>
      <c r="AF77" s="27">
        <f t="shared" si="2"/>
        <v>9.8914184437597225E-2</v>
      </c>
      <c r="AG77" s="27">
        <f t="shared" si="3"/>
        <v>1.0164818228267936</v>
      </c>
      <c r="AH77" s="28">
        <f t="shared" si="4"/>
        <v>192.35562443224663</v>
      </c>
      <c r="AI77" s="27">
        <f t="shared" si="5"/>
        <v>0.45208876906129813</v>
      </c>
      <c r="AJ77" s="29">
        <f t="shared" si="6"/>
        <v>144.31794683594558</v>
      </c>
      <c r="AK77" s="30">
        <f t="shared" si="7"/>
        <v>0.7613486361985643</v>
      </c>
      <c r="AL77" s="31">
        <f t="shared" si="8"/>
        <v>2.1844596952892495E-2</v>
      </c>
      <c r="AM77" s="27">
        <f t="shared" si="9"/>
        <v>0.8159129518410001</v>
      </c>
      <c r="AN77" s="28">
        <f t="shared" si="10"/>
        <v>127.11308006322903</v>
      </c>
      <c r="AO77" s="27">
        <f t="shared" si="11"/>
        <v>6.7322668520190171E-2</v>
      </c>
      <c r="AP77" s="27">
        <f t="shared" si="12"/>
        <v>2.0527033276301414</v>
      </c>
      <c r="AQ77" s="28">
        <f t="shared" si="13"/>
        <v>376.57887694688304</v>
      </c>
      <c r="AR77" s="27">
        <f t="shared" si="14"/>
        <v>0.75711992896068137</v>
      </c>
      <c r="AS77" s="28">
        <f t="shared" si="15"/>
        <v>249.46579688365401</v>
      </c>
      <c r="AT77" s="30">
        <f t="shared" si="16"/>
        <v>1</v>
      </c>
      <c r="AU77" s="32">
        <f t="shared" si="17"/>
        <v>2.9420882362756397E-2</v>
      </c>
      <c r="AV77" s="33">
        <f t="shared" si="18"/>
        <v>2.5632739657824446E-2</v>
      </c>
      <c r="AW77" s="34">
        <f t="shared" si="19"/>
        <v>0.24196846307645509</v>
      </c>
      <c r="AX77" s="35">
        <f t="shared" si="20"/>
        <v>168.16033884731783</v>
      </c>
      <c r="AY77" s="36">
        <f t="shared" si="21"/>
        <v>0.13348296522745753</v>
      </c>
      <c r="AZ77" s="37">
        <f t="shared" si="22"/>
        <v>0.73995717074572442</v>
      </c>
      <c r="BA77" s="38">
        <f t="shared" si="23"/>
        <v>567.03297459460634</v>
      </c>
      <c r="BB77" s="36">
        <f t="shared" si="24"/>
        <v>0.40658553869851422</v>
      </c>
      <c r="BC77" s="39">
        <f t="shared" si="25"/>
        <v>0.27310257347105671</v>
      </c>
      <c r="BD77" s="40">
        <f t="shared" si="26"/>
        <v>0.65305348795557983</v>
      </c>
      <c r="BE77" s="48">
        <f t="shared" si="27"/>
        <v>2.1995330864235343E-2</v>
      </c>
      <c r="BF77" s="47">
        <f t="shared" si="28"/>
        <v>2.3234955119697351E-2</v>
      </c>
      <c r="BG77" s="43">
        <f>(0.95*BF77)+0.05*'3. CÁLCULO DO IQE IAE'!H74</f>
        <v>2.35705799188719E-2</v>
      </c>
      <c r="BH77" s="44">
        <f t="shared" si="29"/>
        <v>2.3570579918871903E-2</v>
      </c>
      <c r="BI77" s="45">
        <f t="shared" si="30"/>
        <v>4.2427043853969426E-3</v>
      </c>
    </row>
    <row r="78" spans="1:61" ht="11.25">
      <c r="A78" s="14">
        <v>280740</v>
      </c>
      <c r="B78" s="15" t="s">
        <v>92</v>
      </c>
      <c r="C78" s="16">
        <v>97.08</v>
      </c>
      <c r="D78" s="17">
        <v>0.96045197740112997</v>
      </c>
      <c r="E78" s="18">
        <v>0.96045197740112997</v>
      </c>
      <c r="F78" s="17">
        <v>0.96861924686192469</v>
      </c>
      <c r="G78" s="18">
        <v>0.96652719665271969</v>
      </c>
      <c r="H78" s="19">
        <v>192.3</v>
      </c>
      <c r="I78" s="19">
        <v>195.2</v>
      </c>
      <c r="J78" s="20">
        <v>212.57755034688</v>
      </c>
      <c r="K78" s="20">
        <v>205.09624932910799</v>
      </c>
      <c r="L78" s="17">
        <v>0.33500000000000002</v>
      </c>
      <c r="M78" s="17">
        <v>0.182</v>
      </c>
      <c r="N78" s="17">
        <v>0.17</v>
      </c>
      <c r="O78" s="17">
        <v>0.433</v>
      </c>
      <c r="P78" s="17">
        <v>0.24253041861078101</v>
      </c>
      <c r="Q78" s="17">
        <v>0.38239377325451801</v>
      </c>
      <c r="R78" s="17">
        <v>0.15089814806111901</v>
      </c>
      <c r="S78" s="17">
        <v>0.54339916810605604</v>
      </c>
      <c r="T78" s="21">
        <v>0.94128787878787878</v>
      </c>
      <c r="U78" s="22">
        <v>780.4</v>
      </c>
      <c r="V78" s="23">
        <v>0.151</v>
      </c>
      <c r="W78" s="23">
        <v>0.46100000000000002</v>
      </c>
      <c r="X78" s="24">
        <v>0.38799999999999996</v>
      </c>
      <c r="Y78" s="25">
        <v>0.96736596736596736</v>
      </c>
      <c r="Z78" s="26">
        <v>785.56132502873504</v>
      </c>
      <c r="AA78" s="23">
        <v>0.12828104331037299</v>
      </c>
      <c r="AB78" s="23">
        <v>0.46431834847033898</v>
      </c>
      <c r="AC78" s="24">
        <v>0.40740060821928697</v>
      </c>
      <c r="AD78" s="27">
        <f t="shared" si="0"/>
        <v>0.61784316089999991</v>
      </c>
      <c r="AE78" s="28">
        <f t="shared" si="1"/>
        <v>114.11249024283559</v>
      </c>
      <c r="AF78" s="27">
        <f t="shared" si="2"/>
        <v>0.38095023742320994</v>
      </c>
      <c r="AG78" s="27">
        <f t="shared" si="3"/>
        <v>1.0964628760594661</v>
      </c>
      <c r="AH78" s="28">
        <f t="shared" si="4"/>
        <v>225.76905984657827</v>
      </c>
      <c r="AI78" s="27">
        <f t="shared" si="5"/>
        <v>0.54149773065172913</v>
      </c>
      <c r="AJ78" s="29">
        <f t="shared" si="6"/>
        <v>111.65656960374268</v>
      </c>
      <c r="AK78" s="30">
        <f t="shared" si="7"/>
        <v>0.62699984391634744</v>
      </c>
      <c r="AL78" s="31">
        <f t="shared" si="8"/>
        <v>2.1673376734655494E-2</v>
      </c>
      <c r="AM78" s="27">
        <f t="shared" si="9"/>
        <v>1.4146485721000002</v>
      </c>
      <c r="AN78" s="28">
        <f t="shared" si="10"/>
        <v>265.21863399190062</v>
      </c>
      <c r="AO78" s="27">
        <f t="shared" si="11"/>
        <v>0.43601165612627851</v>
      </c>
      <c r="AP78" s="27">
        <f t="shared" si="12"/>
        <v>1.7174183539313046</v>
      </c>
      <c r="AQ78" s="28">
        <f t="shared" si="13"/>
        <v>340.44573445433025</v>
      </c>
      <c r="AR78" s="27">
        <f t="shared" si="14"/>
        <v>0.66541506122336513</v>
      </c>
      <c r="AS78" s="28">
        <f t="shared" si="15"/>
        <v>75.227100462429632</v>
      </c>
      <c r="AT78" s="30">
        <f t="shared" si="16"/>
        <v>0.56345338192148986</v>
      </c>
      <c r="AU78" s="32">
        <f t="shared" si="17"/>
        <v>2.0904352396108147E-2</v>
      </c>
      <c r="AV78" s="33">
        <f t="shared" si="18"/>
        <v>2.1288864565381822E-2</v>
      </c>
      <c r="AW78" s="34">
        <f t="shared" si="19"/>
        <v>0.63546373078531337</v>
      </c>
      <c r="AX78" s="35">
        <f t="shared" si="20"/>
        <v>466.7996213369596</v>
      </c>
      <c r="AY78" s="36">
        <f t="shared" si="21"/>
        <v>0.46279023300403177</v>
      </c>
      <c r="AZ78" s="37">
        <f t="shared" si="22"/>
        <v>0.70286466537030201</v>
      </c>
      <c r="BA78" s="38">
        <f t="shared" si="23"/>
        <v>534.12463544366381</v>
      </c>
      <c r="BB78" s="36">
        <f t="shared" si="24"/>
        <v>0.37658253752508047</v>
      </c>
      <c r="BC78" s="39">
        <f t="shared" si="25"/>
        <v>-8.6207695478951296E-2</v>
      </c>
      <c r="BD78" s="40">
        <f t="shared" si="26"/>
        <v>0.23116171925558063</v>
      </c>
      <c r="BE78" s="48">
        <f t="shared" si="27"/>
        <v>1.3288569473428984E-2</v>
      </c>
      <c r="BF78" s="47">
        <f t="shared" si="28"/>
        <v>1.6912927044150414E-2</v>
      </c>
      <c r="BG78" s="43">
        <f>(0.95*BF78)+0.05*'3. CÁLCULO DO IQE IAE'!H75</f>
        <v>1.7188566072892868E-2</v>
      </c>
      <c r="BH78" s="44">
        <f t="shared" si="29"/>
        <v>1.7188566072892871E-2</v>
      </c>
      <c r="BI78" s="45">
        <f t="shared" si="30"/>
        <v>3.0939418931207165E-3</v>
      </c>
    </row>
    <row r="79" spans="1:61" ht="11.25">
      <c r="A79" s="14">
        <v>280750</v>
      </c>
      <c r="B79" s="15" t="s">
        <v>93</v>
      </c>
      <c r="C79" s="16">
        <v>97.38</v>
      </c>
      <c r="D79" s="17">
        <v>0.99367088607594933</v>
      </c>
      <c r="E79" s="18">
        <v>0.99367088607594933</v>
      </c>
      <c r="F79" s="17">
        <v>0.9932432432432432</v>
      </c>
      <c r="G79" s="18">
        <v>0.9932432432432432</v>
      </c>
      <c r="H79" s="19">
        <v>183.3</v>
      </c>
      <c r="I79" s="19">
        <v>185</v>
      </c>
      <c r="J79" s="20">
        <v>201.00459979210001</v>
      </c>
      <c r="K79" s="20">
        <v>198.09586798336801</v>
      </c>
      <c r="L79" s="17">
        <v>0.39600000000000002</v>
      </c>
      <c r="M79" s="17">
        <v>9.6000000000000002E-2</v>
      </c>
      <c r="N79" s="17">
        <v>0.17899999999999999</v>
      </c>
      <c r="O79" s="17">
        <v>0.30099999999999999</v>
      </c>
      <c r="P79" s="17">
        <v>0.29158004158004103</v>
      </c>
      <c r="Q79" s="17">
        <v>0.3128898128898126</v>
      </c>
      <c r="R79" s="17">
        <v>0.13591476091476101</v>
      </c>
      <c r="S79" s="17">
        <v>0.482588357588357</v>
      </c>
      <c r="T79" s="21">
        <v>0.9925373134328358</v>
      </c>
      <c r="U79" s="22">
        <v>780.6</v>
      </c>
      <c r="V79" s="23">
        <v>0.157</v>
      </c>
      <c r="W79" s="23">
        <v>0.44500000000000001</v>
      </c>
      <c r="X79" s="24">
        <v>0.39799999999999996</v>
      </c>
      <c r="Y79" s="25">
        <v>0.94957983193277307</v>
      </c>
      <c r="Z79" s="26">
        <v>781.39697171750902</v>
      </c>
      <c r="AA79" s="23">
        <v>0.131077401789187</v>
      </c>
      <c r="AB79" s="23">
        <v>0.49341556926154401</v>
      </c>
      <c r="AC79" s="24">
        <v>0.37550702894926902</v>
      </c>
      <c r="AD79" s="27">
        <f t="shared" si="0"/>
        <v>0.43822281625600007</v>
      </c>
      <c r="AE79" s="28">
        <f t="shared" si="1"/>
        <v>79.817848281625288</v>
      </c>
      <c r="AF79" s="27">
        <f t="shared" si="2"/>
        <v>0.23456578213861648</v>
      </c>
      <c r="AG79" s="27">
        <f t="shared" si="3"/>
        <v>0.86504387076524847</v>
      </c>
      <c r="AH79" s="28">
        <f t="shared" si="4"/>
        <v>172.70294706573881</v>
      </c>
      <c r="AI79" s="27">
        <f t="shared" si="5"/>
        <v>0.39950137557653342</v>
      </c>
      <c r="AJ79" s="29">
        <f t="shared" si="6"/>
        <v>92.885098784113524</v>
      </c>
      <c r="AK79" s="30">
        <f t="shared" si="7"/>
        <v>0.54978557288151997</v>
      </c>
      <c r="AL79" s="31">
        <f t="shared" si="8"/>
        <v>1.736463855441938E-2</v>
      </c>
      <c r="AM79" s="27">
        <f t="shared" si="9"/>
        <v>1.1408824706409997</v>
      </c>
      <c r="AN79" s="28">
        <f t="shared" si="10"/>
        <v>209.72741366941668</v>
      </c>
      <c r="AO79" s="27">
        <f t="shared" si="11"/>
        <v>0.28787132968951834</v>
      </c>
      <c r="AP79" s="27">
        <f t="shared" si="12"/>
        <v>1.6411729237779273</v>
      </c>
      <c r="AQ79" s="28">
        <f t="shared" si="13"/>
        <v>322.91288853005938</v>
      </c>
      <c r="AR79" s="27">
        <f t="shared" si="14"/>
        <v>0.62091720674321882</v>
      </c>
      <c r="AS79" s="28">
        <f t="shared" si="15"/>
        <v>113.1854748606427</v>
      </c>
      <c r="AT79" s="30">
        <f t="shared" si="16"/>
        <v>0.65855625121315498</v>
      </c>
      <c r="AU79" s="32">
        <f t="shared" si="17"/>
        <v>2.1591461097121536E-2</v>
      </c>
      <c r="AV79" s="33">
        <f t="shared" si="18"/>
        <v>1.9478049825770456E-2</v>
      </c>
      <c r="AW79" s="34">
        <f t="shared" si="19"/>
        <v>0.64981547529722128</v>
      </c>
      <c r="AX79" s="35">
        <f t="shared" si="20"/>
        <v>503.46054240494368</v>
      </c>
      <c r="AY79" s="36">
        <f t="shared" si="21"/>
        <v>0.50321595212050207</v>
      </c>
      <c r="AZ79" s="37">
        <f t="shared" si="22"/>
        <v>0.62881188642516961</v>
      </c>
      <c r="BA79" s="38">
        <f t="shared" si="23"/>
        <v>466.57766834524369</v>
      </c>
      <c r="BB79" s="36">
        <f t="shared" si="24"/>
        <v>0.31499900625599347</v>
      </c>
      <c r="BC79" s="39">
        <f t="shared" si="25"/>
        <v>-0.1882169458645086</v>
      </c>
      <c r="BD79" s="40">
        <f t="shared" si="26"/>
        <v>0.11138539559333734</v>
      </c>
      <c r="BE79" s="48">
        <f t="shared" si="27"/>
        <v>9.5616052269549764E-3</v>
      </c>
      <c r="BF79" s="47">
        <f t="shared" si="28"/>
        <v>1.4236706388375729E-2</v>
      </c>
      <c r="BG79" s="43">
        <f>(0.95*BF79)+0.05*'3. CÁLCULO DO IQE IAE'!H76</f>
        <v>1.4790751022189805E-2</v>
      </c>
      <c r="BH79" s="44">
        <f t="shared" si="29"/>
        <v>1.4790751022189807E-2</v>
      </c>
      <c r="BI79" s="45">
        <f t="shared" si="30"/>
        <v>2.662335183994165E-3</v>
      </c>
    </row>
    <row r="80" spans="1:61" ht="11.25">
      <c r="A80" s="14">
        <v>280760</v>
      </c>
      <c r="B80" s="15" t="s">
        <v>94</v>
      </c>
      <c r="C80" s="16">
        <v>92.04</v>
      </c>
      <c r="D80" s="17">
        <v>0.94357366771159878</v>
      </c>
      <c r="E80" s="18">
        <v>0.94357366771159878</v>
      </c>
      <c r="F80" s="17">
        <v>0.94945848375451258</v>
      </c>
      <c r="G80" s="18">
        <v>0.94945848375451258</v>
      </c>
      <c r="H80" s="19">
        <v>186.9</v>
      </c>
      <c r="I80" s="19">
        <v>189.3</v>
      </c>
      <c r="J80" s="20">
        <v>197.43036949036301</v>
      </c>
      <c r="K80" s="20">
        <v>196.98701448743901</v>
      </c>
      <c r="L80" s="17">
        <v>0.39500000000000002</v>
      </c>
      <c r="M80" s="17">
        <v>0.11800000000000001</v>
      </c>
      <c r="N80" s="17">
        <v>0.17399999999999999</v>
      </c>
      <c r="O80" s="17">
        <v>0.39500000000000002</v>
      </c>
      <c r="P80" s="17">
        <v>0.33220553367528</v>
      </c>
      <c r="Q80" s="17">
        <v>0.248859222983011</v>
      </c>
      <c r="R80" s="17">
        <v>0.18217731196429501</v>
      </c>
      <c r="S80" s="17">
        <v>0.43483145396466505</v>
      </c>
      <c r="T80" s="21">
        <v>0.96938775510204078</v>
      </c>
      <c r="U80" s="22">
        <v>759</v>
      </c>
      <c r="V80" s="23">
        <v>0.26500000000000001</v>
      </c>
      <c r="W80" s="23">
        <v>0.51100000000000001</v>
      </c>
      <c r="X80" s="24">
        <v>0.22399999999999998</v>
      </c>
      <c r="Y80" s="25">
        <v>0.85915492957746475</v>
      </c>
      <c r="Z80" s="26">
        <v>778.00272672075903</v>
      </c>
      <c r="AA80" s="23">
        <v>0.163354860076171</v>
      </c>
      <c r="AB80" s="23">
        <v>0.49276922227741798</v>
      </c>
      <c r="AC80" s="24">
        <v>0.34387591764640901</v>
      </c>
      <c r="AD80" s="27">
        <f t="shared" si="0"/>
        <v>0.45750343210000011</v>
      </c>
      <c r="AE80" s="28">
        <f t="shared" si="1"/>
        <v>80.682522975882435</v>
      </c>
      <c r="AF80" s="27">
        <f t="shared" si="2"/>
        <v>0.23825658999893384</v>
      </c>
      <c r="AG80" s="27">
        <f t="shared" si="3"/>
        <v>0.69552477259934387</v>
      </c>
      <c r="AH80" s="28">
        <f t="shared" si="4"/>
        <v>130.3774674294915</v>
      </c>
      <c r="AI80" s="27">
        <f t="shared" si="5"/>
        <v>0.28624522169207955</v>
      </c>
      <c r="AJ80" s="29">
        <f t="shared" si="6"/>
        <v>49.694944453609068</v>
      </c>
      <c r="AK80" s="30">
        <f t="shared" si="7"/>
        <v>0.37212787548764709</v>
      </c>
      <c r="AL80" s="31">
        <f t="shared" si="8"/>
        <v>1.2098271062494139E-2</v>
      </c>
      <c r="AM80" s="27">
        <f t="shared" si="9"/>
        <v>1.3277261529000002</v>
      </c>
      <c r="AN80" s="28">
        <f t="shared" si="10"/>
        <v>237.15644759854226</v>
      </c>
      <c r="AO80" s="27">
        <f t="shared" si="11"/>
        <v>0.36109635549525371</v>
      </c>
      <c r="AP80" s="27">
        <f t="shared" si="12"/>
        <v>1.3769560746445171</v>
      </c>
      <c r="AQ80" s="28">
        <f t="shared" si="13"/>
        <v>257.53346071141164</v>
      </c>
      <c r="AR80" s="27">
        <f t="shared" si="14"/>
        <v>0.45498611502911646</v>
      </c>
      <c r="AS80" s="28">
        <f t="shared" si="15"/>
        <v>20.377013112869378</v>
      </c>
      <c r="AT80" s="30">
        <f t="shared" si="16"/>
        <v>0.42602914364622774</v>
      </c>
      <c r="AU80" s="32">
        <f t="shared" si="17"/>
        <v>1.4933669311647489E-2</v>
      </c>
      <c r="AV80" s="33">
        <f t="shared" si="18"/>
        <v>1.3515970187070814E-2</v>
      </c>
      <c r="AW80" s="34">
        <f t="shared" si="19"/>
        <v>0.29089329566018396</v>
      </c>
      <c r="AX80" s="35">
        <f t="shared" si="20"/>
        <v>214.0291947303833</v>
      </c>
      <c r="AY80" s="36">
        <f t="shared" si="21"/>
        <v>0.18406220410375518</v>
      </c>
      <c r="AZ80" s="37">
        <f t="shared" si="22"/>
        <v>0.53647293697703546</v>
      </c>
      <c r="BA80" s="38">
        <f t="shared" si="23"/>
        <v>358.5918573884743</v>
      </c>
      <c r="BB80" s="36">
        <f t="shared" si="24"/>
        <v>0.21654680549345962</v>
      </c>
      <c r="BC80" s="39">
        <f t="shared" si="25"/>
        <v>3.2484601389704437E-2</v>
      </c>
      <c r="BD80" s="40">
        <f t="shared" si="26"/>
        <v>0.37052679558171725</v>
      </c>
      <c r="BE80" s="48">
        <f t="shared" si="27"/>
        <v>1.2145185281711601E-2</v>
      </c>
      <c r="BF80" s="47">
        <f t="shared" si="28"/>
        <v>1.2807680393222852E-2</v>
      </c>
      <c r="BG80" s="43">
        <f>(0.95*BF80)+0.05*'3. CÁLCULO DO IQE IAE'!H77</f>
        <v>1.2873101411555309E-2</v>
      </c>
      <c r="BH80" s="44">
        <f t="shared" si="29"/>
        <v>1.287310141155531E-2</v>
      </c>
      <c r="BI80" s="45">
        <f t="shared" si="30"/>
        <v>2.3171582540799556E-3</v>
      </c>
    </row>
    <row r="81" spans="4:55" ht="9.75" customHeight="1">
      <c r="D81" s="49"/>
      <c r="E81" s="50"/>
    </row>
    <row r="82" spans="4:55" ht="9.75" customHeight="1">
      <c r="BC82" s="51"/>
    </row>
    <row r="83" spans="4:55" ht="9.75" customHeight="1"/>
    <row r="84" spans="4:55" ht="9.75" customHeight="1"/>
    <row r="85" spans="4:55" ht="9.75" customHeight="1"/>
    <row r="86" spans="4:55" ht="9.75" customHeight="1"/>
    <row r="87" spans="4:55" ht="9.75" customHeight="1"/>
    <row r="88" spans="4:55" ht="9.75" customHeight="1"/>
    <row r="89" spans="4:55" ht="9.75" customHeight="1"/>
    <row r="90" spans="4:55" ht="9.75" customHeight="1"/>
    <row r="91" spans="4:55" ht="9.75" customHeight="1"/>
    <row r="92" spans="4:55" ht="9.75" customHeight="1"/>
    <row r="93" spans="4:55" ht="9.75" customHeight="1"/>
    <row r="94" spans="4:55" ht="9.75" customHeight="1"/>
    <row r="95" spans="4:55" ht="9.75" customHeight="1"/>
    <row r="96" spans="4:55" ht="9.75" customHeight="1"/>
    <row r="97" ht="9.75" customHeight="1"/>
    <row r="98" ht="9.75" customHeight="1"/>
    <row r="99" ht="9.75" customHeight="1"/>
    <row r="100" ht="9.75" customHeight="1"/>
    <row r="101" ht="9.75" customHeight="1"/>
    <row r="102" ht="9.75" customHeight="1"/>
    <row r="103" ht="9.75" customHeight="1"/>
    <row r="104" ht="9.75" customHeight="1"/>
    <row r="105" ht="9.75" customHeight="1"/>
    <row r="106" ht="9.75" customHeight="1"/>
    <row r="107" ht="9.75" customHeight="1"/>
    <row r="108" ht="9.75" customHeight="1"/>
    <row r="109" ht="9.75" customHeight="1"/>
    <row r="110" ht="9.75" customHeight="1"/>
    <row r="111" ht="9.75" customHeight="1"/>
    <row r="112" ht="9.75" customHeight="1"/>
    <row r="113" ht="9.75" customHeight="1"/>
    <row r="114" ht="9.75" customHeight="1"/>
    <row r="115" ht="9.75" customHeight="1"/>
    <row r="116" ht="9.75" customHeight="1"/>
    <row r="117" ht="9.75" customHeight="1"/>
    <row r="118" ht="9.75" customHeight="1"/>
    <row r="119" ht="9.75" customHeight="1"/>
    <row r="120" ht="9.75" customHeight="1"/>
    <row r="121" ht="9.75" customHeight="1"/>
    <row r="122" ht="9.75" customHeight="1"/>
    <row r="123" ht="9.75" customHeight="1"/>
    <row r="124" ht="9.75" customHeight="1"/>
    <row r="125" ht="9.75" customHeight="1"/>
    <row r="126" ht="9.75" customHeight="1"/>
    <row r="127" ht="9.75" customHeight="1"/>
    <row r="128" ht="9.75" customHeight="1"/>
    <row r="129" ht="9.75" customHeight="1"/>
    <row r="130" ht="9.75" customHeight="1"/>
    <row r="131" ht="9.75" customHeight="1"/>
    <row r="132" ht="9.75" customHeight="1"/>
    <row r="133" ht="9.75" customHeight="1"/>
    <row r="134" ht="9.75" customHeight="1"/>
    <row r="135" ht="9.75" customHeight="1"/>
    <row r="136" ht="9.75" customHeight="1"/>
    <row r="137" ht="9.75" customHeight="1"/>
    <row r="138" ht="9.75" customHeight="1"/>
    <row r="139" ht="9.75" customHeight="1"/>
    <row r="140" ht="9.75" customHeight="1"/>
    <row r="141" ht="9.75" customHeight="1"/>
    <row r="142" ht="9.75" customHeight="1"/>
    <row r="143" ht="9.75" customHeight="1"/>
    <row r="144" ht="9.75" customHeight="1"/>
    <row r="145" ht="9.75" customHeight="1"/>
    <row r="146" ht="9.75" customHeight="1"/>
    <row r="147" ht="9.75" customHeight="1"/>
    <row r="148" ht="9.75" customHeight="1"/>
    <row r="149" ht="9.75" customHeight="1"/>
    <row r="150" ht="9.75" customHeight="1"/>
    <row r="151" ht="9.75" customHeight="1"/>
    <row r="152" ht="9.75" customHeight="1"/>
    <row r="153" ht="9.75" customHeight="1"/>
    <row r="154" ht="9.75" customHeight="1"/>
    <row r="155" ht="9.75" customHeight="1"/>
    <row r="156" ht="9.75" customHeight="1"/>
    <row r="157" ht="9.75" customHeight="1"/>
    <row r="158" ht="9.75" customHeight="1"/>
    <row r="159" ht="9.75" customHeight="1"/>
    <row r="160" ht="9.75" customHeight="1"/>
    <row r="161" ht="9.75" customHeight="1"/>
    <row r="162" ht="9.75" customHeight="1"/>
    <row r="163" ht="9.75" customHeight="1"/>
    <row r="164" ht="9.75" customHeight="1"/>
    <row r="165" ht="9.75" customHeight="1"/>
    <row r="166" ht="9.75" customHeight="1"/>
    <row r="167" ht="9.75" customHeight="1"/>
    <row r="168" ht="9.75" customHeight="1"/>
    <row r="169" ht="9.75" customHeight="1"/>
    <row r="170" ht="9.75" customHeight="1"/>
    <row r="171" ht="9.75" customHeight="1"/>
    <row r="172" ht="9.75" customHeight="1"/>
    <row r="173" ht="9.75" customHeight="1"/>
    <row r="174" ht="9.75" customHeight="1"/>
    <row r="175" ht="9.75" customHeight="1"/>
    <row r="176" ht="9.75" customHeight="1"/>
    <row r="177" ht="9.75" customHeight="1"/>
    <row r="178" ht="9.75" customHeight="1"/>
    <row r="179" ht="9.75" customHeight="1"/>
    <row r="180" ht="9.75" customHeight="1"/>
    <row r="181" ht="9.75" customHeight="1"/>
    <row r="182" ht="9.75" customHeight="1"/>
    <row r="183" ht="9.75" customHeight="1"/>
    <row r="184" ht="9.75" customHeight="1"/>
    <row r="185" ht="9.75" customHeight="1"/>
    <row r="186" ht="9.75" customHeight="1"/>
    <row r="187" ht="9.75" customHeight="1"/>
    <row r="188" ht="9.75" customHeight="1"/>
    <row r="189" ht="9.75" customHeight="1"/>
    <row r="190" ht="9.75" customHeight="1"/>
    <row r="191" ht="9.75" customHeight="1"/>
    <row r="192" ht="9.75" customHeight="1"/>
    <row r="193" ht="9.75" customHeight="1"/>
    <row r="194" ht="9.75" customHeight="1"/>
    <row r="195" ht="9.75" customHeight="1"/>
    <row r="196" ht="9.75" customHeight="1"/>
    <row r="197" ht="9.75" customHeight="1"/>
    <row r="198" ht="9.75" customHeight="1"/>
    <row r="199" ht="9.75" customHeight="1"/>
    <row r="200" ht="9.75" customHeight="1"/>
    <row r="201" ht="9.75" customHeight="1"/>
    <row r="202" ht="9.75" customHeight="1"/>
    <row r="203" ht="9.75" customHeight="1"/>
    <row r="204" ht="9.75" customHeight="1"/>
    <row r="205" ht="9.75" customHeight="1"/>
    <row r="206" ht="9.75" customHeight="1"/>
    <row r="207" ht="9.75" customHeight="1"/>
    <row r="208" ht="9.75" customHeight="1"/>
    <row r="209" ht="9.75" customHeight="1"/>
    <row r="210" ht="9.75" customHeight="1"/>
    <row r="211" ht="9.75" customHeight="1"/>
    <row r="212" ht="9.75" customHeight="1"/>
    <row r="213" ht="9.75" customHeight="1"/>
    <row r="214" ht="9.75" customHeight="1"/>
    <row r="215" ht="9.75" customHeight="1"/>
    <row r="216" ht="9.75" customHeight="1"/>
    <row r="217" ht="9.75" customHeight="1"/>
    <row r="218" ht="9.75" customHeight="1"/>
    <row r="219" ht="9.75" customHeight="1"/>
    <row r="220" ht="9.75" customHeight="1"/>
    <row r="221" ht="9.75" customHeight="1"/>
    <row r="222" ht="9.75" customHeight="1"/>
    <row r="223" ht="9.75" customHeight="1"/>
    <row r="224" ht="9.75" customHeight="1"/>
    <row r="225" ht="9.75" customHeight="1"/>
    <row r="226" ht="9.75" customHeight="1"/>
    <row r="227" ht="9.75" customHeight="1"/>
    <row r="228" ht="9.75" customHeight="1"/>
    <row r="229" ht="9.75" customHeight="1"/>
    <row r="230" ht="9.75" customHeight="1"/>
    <row r="231" ht="9.75" customHeight="1"/>
    <row r="232" ht="9.75" customHeight="1"/>
    <row r="233" ht="9.75" customHeight="1"/>
    <row r="234" ht="9.75" customHeight="1"/>
    <row r="235" ht="9.75" customHeight="1"/>
    <row r="236" ht="9.75" customHeight="1"/>
    <row r="237" ht="9.75" customHeight="1"/>
    <row r="238" ht="9.75" customHeight="1"/>
    <row r="239" ht="9.75" customHeight="1"/>
    <row r="240" ht="9.75" customHeight="1"/>
    <row r="241" ht="9.75" customHeight="1"/>
    <row r="242" ht="9.75" customHeight="1"/>
    <row r="243" ht="9.75" customHeight="1"/>
    <row r="244" ht="9.75" customHeight="1"/>
    <row r="245" ht="9.75" customHeight="1"/>
    <row r="246" ht="9.75" customHeight="1"/>
    <row r="247" ht="9.75" customHeight="1"/>
    <row r="248" ht="9.75" customHeight="1"/>
    <row r="249" ht="9.75" customHeight="1"/>
    <row r="250" ht="9.75" customHeight="1"/>
    <row r="251" ht="9.75" customHeight="1"/>
    <row r="252" ht="9.75" customHeight="1"/>
    <row r="253" ht="9.75" customHeight="1"/>
    <row r="254" ht="9.75" customHeight="1"/>
    <row r="255" ht="9.75" customHeight="1"/>
    <row r="256" ht="9.75" customHeight="1"/>
    <row r="257" ht="9.75" customHeight="1"/>
    <row r="258" ht="9.75" customHeight="1"/>
    <row r="259" ht="9.75" customHeight="1"/>
    <row r="260" ht="9.75" customHeight="1"/>
    <row r="261" ht="9.75" customHeight="1"/>
    <row r="262" ht="9.75" customHeight="1"/>
    <row r="263" ht="9.75" customHeight="1"/>
    <row r="264" ht="9.75" customHeight="1"/>
    <row r="265" ht="9.75" customHeight="1"/>
    <row r="266" ht="9.75" customHeight="1"/>
    <row r="267" ht="9.75" customHeight="1"/>
    <row r="268" ht="9.75" customHeight="1"/>
    <row r="269" ht="9.75" customHeight="1"/>
    <row r="270" ht="9.75" customHeight="1"/>
    <row r="271" ht="9.75" customHeight="1"/>
    <row r="272" ht="9.75" customHeight="1"/>
    <row r="273" ht="9.75" customHeight="1"/>
    <row r="274" ht="9.75" customHeight="1"/>
    <row r="275" ht="9.75" customHeight="1"/>
    <row r="276" ht="9.75" customHeight="1"/>
    <row r="277" ht="9.75" customHeight="1"/>
    <row r="278" ht="9.75" customHeight="1"/>
    <row r="279" ht="9.75" customHeight="1"/>
    <row r="280" ht="9.75" customHeight="1"/>
    <row r="281" ht="9.75" customHeight="1"/>
    <row r="282" ht="9.75" customHeight="1"/>
    <row r="283" ht="9.75" customHeight="1"/>
    <row r="284" ht="9.75" customHeight="1"/>
    <row r="285" ht="9.75" customHeight="1"/>
    <row r="286" ht="9.75" customHeight="1"/>
    <row r="287" ht="9.75" customHeight="1"/>
    <row r="288" ht="9.75" customHeight="1"/>
    <row r="289" ht="9.75" customHeight="1"/>
    <row r="290" ht="9.75" customHeight="1"/>
    <row r="291" ht="9.75" customHeight="1"/>
    <row r="292" ht="9.75" customHeight="1"/>
    <row r="293" ht="9.75" customHeight="1"/>
    <row r="294" ht="9.75" customHeight="1"/>
    <row r="295" ht="9.75" customHeight="1"/>
    <row r="296" ht="9.75" customHeight="1"/>
    <row r="297" ht="9.75" customHeight="1"/>
    <row r="298" ht="9.75" customHeight="1"/>
    <row r="299" ht="9.75" customHeight="1"/>
    <row r="300" ht="9.75" customHeight="1"/>
    <row r="301" ht="9.75" customHeight="1"/>
    <row r="302" ht="9.75" customHeight="1"/>
    <row r="303" ht="9.75" customHeight="1"/>
    <row r="304" ht="9.75" customHeight="1"/>
    <row r="305" ht="9.75" customHeight="1"/>
    <row r="306" ht="9.75" customHeight="1"/>
    <row r="307" ht="9.75" customHeight="1"/>
    <row r="308" ht="9.75" customHeight="1"/>
    <row r="309" ht="9.75" customHeight="1"/>
    <row r="310" ht="9.75" customHeight="1"/>
    <row r="311" ht="9.75" customHeight="1"/>
    <row r="312" ht="9.75" customHeight="1"/>
    <row r="313" ht="9.75" customHeight="1"/>
    <row r="314" ht="9.75" customHeight="1"/>
    <row r="315" ht="9.75" customHeight="1"/>
    <row r="316" ht="9.75" customHeight="1"/>
    <row r="317" ht="9.75" customHeight="1"/>
    <row r="318" ht="9.75" customHeight="1"/>
    <row r="319" ht="9.75" customHeight="1"/>
    <row r="320" ht="9.75" customHeight="1"/>
    <row r="321" ht="9.75" customHeight="1"/>
    <row r="322" ht="9.75" customHeight="1"/>
    <row r="323" ht="9.75" customHeight="1"/>
    <row r="324" ht="9.75" customHeight="1"/>
    <row r="325" ht="9.75" customHeight="1"/>
    <row r="326" ht="9.75" customHeight="1"/>
    <row r="327" ht="9.75" customHeight="1"/>
    <row r="328" ht="9.75" customHeight="1"/>
    <row r="329" ht="9.75" customHeight="1"/>
    <row r="330" ht="9.75" customHeight="1"/>
    <row r="331" ht="9.75" customHeight="1"/>
    <row r="332" ht="9.75" customHeight="1"/>
    <row r="333" ht="9.75" customHeight="1"/>
    <row r="334" ht="9.75" customHeight="1"/>
    <row r="335" ht="9.75" customHeight="1"/>
    <row r="336" ht="9.75" customHeight="1"/>
    <row r="337" ht="9.75" customHeight="1"/>
    <row r="338" ht="9.75" customHeight="1"/>
    <row r="339" ht="9.75" customHeight="1"/>
    <row r="340" ht="9.75" customHeight="1"/>
    <row r="341" ht="9.75" customHeight="1"/>
    <row r="342" ht="9.75" customHeight="1"/>
    <row r="343" ht="9.75" customHeight="1"/>
    <row r="344" ht="9.75" customHeight="1"/>
    <row r="345" ht="9.75" customHeight="1"/>
    <row r="346" ht="9.75" customHeight="1"/>
    <row r="347" ht="9.75" customHeight="1"/>
    <row r="348" ht="9.75" customHeight="1"/>
    <row r="349" ht="9.75" customHeight="1"/>
    <row r="350" ht="9.75" customHeight="1"/>
    <row r="351" ht="9.75" customHeight="1"/>
    <row r="352" ht="9.75" customHeight="1"/>
    <row r="353" ht="9.75" customHeight="1"/>
    <row r="354" ht="9.75" customHeight="1"/>
    <row r="355" ht="9.75" customHeight="1"/>
    <row r="356" ht="9.75" customHeight="1"/>
    <row r="357" ht="9.75" customHeight="1"/>
    <row r="358" ht="9.75" customHeight="1"/>
    <row r="359" ht="9.75" customHeight="1"/>
    <row r="360" ht="9.75" customHeight="1"/>
    <row r="361" ht="9.75" customHeight="1"/>
    <row r="362" ht="9.75" customHeight="1"/>
    <row r="363" ht="9.75" customHeight="1"/>
    <row r="364" ht="9.75" customHeight="1"/>
    <row r="365" ht="9.75" customHeight="1"/>
    <row r="366" ht="9.75" customHeight="1"/>
    <row r="367" ht="9.75" customHeight="1"/>
    <row r="368" ht="9.75" customHeight="1"/>
    <row r="369" ht="9.75" customHeight="1"/>
    <row r="370" ht="9.75" customHeight="1"/>
    <row r="371" ht="9.75" customHeight="1"/>
    <row r="372" ht="9.75" customHeight="1"/>
    <row r="373" ht="9.75" customHeight="1"/>
    <row r="374" ht="9.75" customHeight="1"/>
    <row r="375" ht="9.75" customHeight="1"/>
    <row r="376" ht="9.75" customHeight="1"/>
    <row r="377" ht="9.75" customHeight="1"/>
    <row r="378" ht="9.75" customHeight="1"/>
    <row r="379" ht="9.75" customHeight="1"/>
    <row r="380" ht="9.75" customHeight="1"/>
    <row r="381" ht="9.75" customHeight="1"/>
    <row r="382" ht="9.75" customHeight="1"/>
    <row r="383" ht="9.75" customHeight="1"/>
    <row r="384" ht="9.75" customHeight="1"/>
    <row r="385" ht="9.75" customHeight="1"/>
    <row r="386" ht="9.75" customHeight="1"/>
    <row r="387" ht="9.75" customHeight="1"/>
    <row r="388" ht="9.75" customHeight="1"/>
    <row r="389" ht="9.75" customHeight="1"/>
    <row r="390" ht="9.75" customHeight="1"/>
    <row r="391" ht="9.75" customHeight="1"/>
    <row r="392" ht="9.75" customHeight="1"/>
    <row r="393" ht="9.75" customHeight="1"/>
    <row r="394" ht="9.75" customHeight="1"/>
    <row r="395" ht="9.75" customHeight="1"/>
    <row r="396" ht="9.75" customHeight="1"/>
    <row r="397" ht="9.75" customHeight="1"/>
    <row r="398" ht="9.75" customHeight="1"/>
    <row r="399" ht="9.75" customHeight="1"/>
    <row r="400" ht="9.75" customHeight="1"/>
    <row r="401" ht="9.75" customHeight="1"/>
    <row r="402" ht="9.75" customHeight="1"/>
    <row r="403" ht="9.75" customHeight="1"/>
    <row r="404" ht="9.75" customHeight="1"/>
    <row r="405" ht="9.75" customHeight="1"/>
    <row r="406" ht="9.75" customHeight="1"/>
    <row r="407" ht="9.75" customHeight="1"/>
    <row r="408" ht="9.75" customHeight="1"/>
    <row r="409" ht="9.75" customHeight="1"/>
    <row r="410" ht="9.75" customHeight="1"/>
    <row r="411" ht="9.75" customHeight="1"/>
    <row r="412" ht="9.75" customHeight="1"/>
    <row r="413" ht="9.75" customHeight="1"/>
    <row r="414" ht="9.75" customHeight="1"/>
    <row r="415" ht="9.75" customHeight="1"/>
    <row r="416" ht="9.75" customHeight="1"/>
    <row r="417" ht="9.75" customHeight="1"/>
    <row r="418" ht="9.75" customHeight="1"/>
    <row r="419" ht="9.75" customHeight="1"/>
    <row r="420" ht="9.75" customHeight="1"/>
    <row r="421" ht="9.75" customHeight="1"/>
    <row r="422" ht="9.75" customHeight="1"/>
    <row r="423" ht="9.75" customHeight="1"/>
    <row r="424" ht="9.75" customHeight="1"/>
    <row r="425" ht="9.75" customHeight="1"/>
    <row r="426" ht="9.75" customHeight="1"/>
    <row r="427" ht="9.75" customHeight="1"/>
    <row r="428" ht="9.75" customHeight="1"/>
    <row r="429" ht="9.75" customHeight="1"/>
    <row r="430" ht="9.75" customHeight="1"/>
    <row r="431" ht="9.75" customHeight="1"/>
    <row r="432" ht="9.75" customHeight="1"/>
    <row r="433" ht="9.75" customHeight="1"/>
    <row r="434" ht="9.75" customHeight="1"/>
    <row r="435" ht="9.75" customHeight="1"/>
    <row r="436" ht="9.75" customHeight="1"/>
    <row r="437" ht="9.75" customHeight="1"/>
    <row r="438" ht="9.75" customHeight="1"/>
    <row r="439" ht="9.75" customHeight="1"/>
    <row r="440" ht="9.75" customHeight="1"/>
    <row r="441" ht="9.75" customHeight="1"/>
    <row r="442" ht="9.75" customHeight="1"/>
    <row r="443" ht="9.75" customHeight="1"/>
    <row r="444" ht="9.75" customHeight="1"/>
    <row r="445" ht="9.75" customHeight="1"/>
    <row r="446" ht="9.75" customHeight="1"/>
    <row r="447" ht="9.75" customHeight="1"/>
    <row r="448" ht="9.75" customHeight="1"/>
    <row r="449" ht="9.75" customHeight="1"/>
    <row r="450" ht="9.75" customHeight="1"/>
    <row r="451" ht="9.75" customHeight="1"/>
    <row r="452" ht="9.75" customHeight="1"/>
    <row r="453" ht="9.75" customHeight="1"/>
    <row r="454" ht="9.75" customHeight="1"/>
    <row r="455" ht="9.75" customHeight="1"/>
    <row r="456" ht="9.75" customHeight="1"/>
    <row r="457" ht="9.75" customHeight="1"/>
    <row r="458" ht="9.75" customHeight="1"/>
    <row r="459" ht="9.75" customHeight="1"/>
    <row r="460" ht="9.75" customHeight="1"/>
    <row r="461" ht="9.75" customHeight="1"/>
    <row r="462" ht="9.75" customHeight="1"/>
    <row r="463" ht="9.75" customHeight="1"/>
    <row r="464" ht="9.75" customHeight="1"/>
    <row r="465" ht="9.75" customHeight="1"/>
    <row r="466" ht="9.75" customHeight="1"/>
    <row r="467" ht="9.75" customHeight="1"/>
    <row r="468" ht="9.75" customHeight="1"/>
    <row r="469" ht="9.75" customHeight="1"/>
    <row r="470" ht="9.75" customHeight="1"/>
    <row r="471" ht="9.75" customHeight="1"/>
    <row r="472" ht="9.75" customHeight="1"/>
    <row r="473" ht="9.75" customHeight="1"/>
    <row r="474" ht="9.75" customHeight="1"/>
    <row r="475" ht="9.75" customHeight="1"/>
    <row r="476" ht="9.75" customHeight="1"/>
    <row r="477" ht="9.75" customHeight="1"/>
    <row r="478" ht="9.75" customHeight="1"/>
    <row r="479" ht="9.75" customHeight="1"/>
    <row r="480" ht="9.75" customHeight="1"/>
    <row r="481" ht="9.75" customHeight="1"/>
    <row r="482" ht="9.75" customHeight="1"/>
    <row r="483" ht="9.75" customHeight="1"/>
    <row r="484" ht="9.75" customHeight="1"/>
    <row r="485" ht="9.75" customHeight="1"/>
    <row r="486" ht="9.75" customHeight="1"/>
    <row r="487" ht="9.75" customHeight="1"/>
    <row r="488" ht="9.75" customHeight="1"/>
    <row r="489" ht="9.75" customHeight="1"/>
    <row r="490" ht="9.75" customHeight="1"/>
    <row r="491" ht="9.75" customHeight="1"/>
    <row r="492" ht="9.75" customHeight="1"/>
    <row r="493" ht="9.75" customHeight="1"/>
    <row r="494" ht="9.75" customHeight="1"/>
    <row r="495" ht="9.75" customHeight="1"/>
    <row r="496" ht="9.75" customHeight="1"/>
    <row r="497" ht="9.75" customHeight="1"/>
    <row r="498" ht="9.75" customHeight="1"/>
    <row r="499" ht="9.75" customHeight="1"/>
    <row r="500" ht="9.75" customHeight="1"/>
    <row r="501" ht="9.75" customHeight="1"/>
    <row r="502" ht="9.75" customHeight="1"/>
    <row r="503" ht="9.75" customHeight="1"/>
    <row r="504" ht="9.75" customHeight="1"/>
    <row r="505" ht="9.75" customHeight="1"/>
    <row r="506" ht="9.75" customHeight="1"/>
    <row r="507" ht="9.75" customHeight="1"/>
    <row r="508" ht="9.75" customHeight="1"/>
    <row r="509" ht="9.75" customHeight="1"/>
    <row r="510" ht="9.75" customHeight="1"/>
    <row r="511" ht="9.75" customHeight="1"/>
    <row r="512" ht="9.75" customHeight="1"/>
    <row r="513" ht="9.75" customHeight="1"/>
    <row r="514" ht="9.75" customHeight="1"/>
    <row r="515" ht="9.75" customHeight="1"/>
    <row r="516" ht="9.75" customHeight="1"/>
    <row r="517" ht="9.75" customHeight="1"/>
    <row r="518" ht="9.75" customHeight="1"/>
    <row r="519" ht="9.75" customHeight="1"/>
    <row r="520" ht="9.75" customHeight="1"/>
    <row r="521" ht="9.75" customHeight="1"/>
    <row r="522" ht="9.75" customHeight="1"/>
    <row r="523" ht="9.75" customHeight="1"/>
    <row r="524" ht="9.75" customHeight="1"/>
    <row r="525" ht="9.75" customHeight="1"/>
    <row r="526" ht="9.75" customHeight="1"/>
    <row r="527" ht="9.75" customHeight="1"/>
    <row r="528" ht="9.75" customHeight="1"/>
    <row r="529" ht="9.75" customHeight="1"/>
    <row r="530" ht="9.75" customHeight="1"/>
    <row r="531" ht="9.75" customHeight="1"/>
    <row r="532" ht="9.75" customHeight="1"/>
    <row r="533" ht="9.75" customHeight="1"/>
    <row r="534" ht="9.75" customHeight="1"/>
    <row r="535" ht="9.75" customHeight="1"/>
    <row r="536" ht="9.75" customHeight="1"/>
    <row r="537" ht="9.75" customHeight="1"/>
    <row r="538" ht="9.75" customHeight="1"/>
    <row r="539" ht="9.75" customHeight="1"/>
    <row r="540" ht="9.75" customHeight="1"/>
    <row r="541" ht="9.75" customHeight="1"/>
    <row r="542" ht="9.75" customHeight="1"/>
    <row r="543" ht="9.75" customHeight="1"/>
    <row r="544" ht="9.75" customHeight="1"/>
    <row r="545" ht="9.75" customHeight="1"/>
    <row r="546" ht="9.75" customHeight="1"/>
    <row r="547" ht="9.75" customHeight="1"/>
    <row r="548" ht="9.75" customHeight="1"/>
    <row r="549" ht="9.75" customHeight="1"/>
    <row r="550" ht="9.75" customHeight="1"/>
    <row r="551" ht="9.75" customHeight="1"/>
    <row r="552" ht="9.75" customHeight="1"/>
    <row r="553" ht="9.75" customHeight="1"/>
    <row r="554" ht="9.75" customHeight="1"/>
    <row r="555" ht="9.75" customHeight="1"/>
    <row r="556" ht="9.75" customHeight="1"/>
    <row r="557" ht="9.75" customHeight="1"/>
    <row r="558" ht="9.75" customHeight="1"/>
    <row r="559" ht="9.75" customHeight="1"/>
    <row r="560" ht="9.75" customHeight="1"/>
    <row r="561" ht="9.75" customHeight="1"/>
    <row r="562" ht="9.75" customHeight="1"/>
    <row r="563" ht="9.75" customHeight="1"/>
    <row r="564" ht="9.75" customHeight="1"/>
    <row r="565" ht="9.75" customHeight="1"/>
    <row r="566" ht="9.75" customHeight="1"/>
    <row r="567" ht="9.75" customHeight="1"/>
    <row r="568" ht="9.75" customHeight="1"/>
    <row r="569" ht="9.75" customHeight="1"/>
    <row r="570" ht="9.75" customHeight="1"/>
    <row r="571" ht="9.75" customHeight="1"/>
    <row r="572" ht="9.75" customHeight="1"/>
    <row r="573" ht="9.75" customHeight="1"/>
    <row r="574" ht="9.75" customHeight="1"/>
    <row r="575" ht="9.75" customHeight="1"/>
    <row r="576" ht="9.75" customHeight="1"/>
    <row r="577" ht="9.75" customHeight="1"/>
    <row r="578" ht="9.75" customHeight="1"/>
    <row r="579" ht="9.75" customHeight="1"/>
    <row r="580" ht="9.75" customHeight="1"/>
    <row r="581" ht="9.75" customHeight="1"/>
    <row r="582" ht="9.75" customHeight="1"/>
    <row r="583" ht="9.75" customHeight="1"/>
    <row r="584" ht="9.75" customHeight="1"/>
    <row r="585" ht="9.75" customHeight="1"/>
    <row r="586" ht="9.75" customHeight="1"/>
    <row r="587" ht="9.75" customHeight="1"/>
    <row r="588" ht="9.75" customHeight="1"/>
    <row r="589" ht="9.75" customHeight="1"/>
    <row r="590" ht="9.75" customHeight="1"/>
    <row r="591" ht="9.75" customHeight="1"/>
    <row r="592" ht="9.75" customHeight="1"/>
    <row r="593" ht="9.75" customHeight="1"/>
    <row r="594" ht="9.75" customHeight="1"/>
    <row r="595" ht="9.75" customHeight="1"/>
    <row r="596" ht="9.75" customHeight="1"/>
    <row r="597" ht="9.75" customHeight="1"/>
    <row r="598" ht="9.75" customHeight="1"/>
    <row r="599" ht="9.75" customHeight="1"/>
    <row r="600" ht="9.75" customHeight="1"/>
    <row r="601" ht="9.75" customHeight="1"/>
    <row r="602" ht="9.75" customHeight="1"/>
    <row r="603" ht="9.75" customHeight="1"/>
    <row r="604" ht="9.75" customHeight="1"/>
    <row r="605" ht="9.75" customHeight="1"/>
    <row r="606" ht="9.75" customHeight="1"/>
    <row r="607" ht="9.75" customHeight="1"/>
    <row r="608" ht="9.75" customHeight="1"/>
    <row r="609" ht="9.75" customHeight="1"/>
    <row r="610" ht="9.75" customHeight="1"/>
    <row r="611" ht="9.75" customHeight="1"/>
    <row r="612" ht="9.75" customHeight="1"/>
    <row r="613" ht="9.75" customHeight="1"/>
    <row r="614" ht="9.75" customHeight="1"/>
    <row r="615" ht="9.75" customHeight="1"/>
    <row r="616" ht="9.75" customHeight="1"/>
    <row r="617" ht="9.75" customHeight="1"/>
    <row r="618" ht="9.75" customHeight="1"/>
    <row r="619" ht="9.75" customHeight="1"/>
    <row r="620" ht="9.75" customHeight="1"/>
    <row r="621" ht="9.75" customHeight="1"/>
    <row r="622" ht="9.75" customHeight="1"/>
    <row r="623" ht="9.75" customHeight="1"/>
    <row r="624" ht="9.75" customHeight="1"/>
    <row r="625" ht="9.75" customHeight="1"/>
    <row r="626" ht="9.75" customHeight="1"/>
    <row r="627" ht="9.75" customHeight="1"/>
    <row r="628" ht="9.75" customHeight="1"/>
    <row r="629" ht="9.75" customHeight="1"/>
    <row r="630" ht="9.75" customHeight="1"/>
    <row r="631" ht="9.75" customHeight="1"/>
    <row r="632" ht="9.75" customHeight="1"/>
    <row r="633" ht="9.75" customHeight="1"/>
    <row r="634" ht="9.75" customHeight="1"/>
    <row r="635" ht="9.75" customHeight="1"/>
    <row r="636" ht="9.75" customHeight="1"/>
    <row r="637" ht="9.75" customHeight="1"/>
    <row r="638" ht="9.75" customHeight="1"/>
    <row r="639" ht="9.75" customHeight="1"/>
    <row r="640" ht="9.75" customHeight="1"/>
    <row r="641" ht="9.75" customHeight="1"/>
    <row r="642" ht="9.75" customHeight="1"/>
    <row r="643" ht="9.75" customHeight="1"/>
    <row r="644" ht="9.75" customHeight="1"/>
    <row r="645" ht="9.75" customHeight="1"/>
    <row r="646" ht="9.75" customHeight="1"/>
    <row r="647" ht="9.75" customHeight="1"/>
    <row r="648" ht="9.75" customHeight="1"/>
    <row r="649" ht="9.75" customHeight="1"/>
    <row r="650" ht="9.75" customHeight="1"/>
    <row r="651" ht="9.75" customHeight="1"/>
    <row r="652" ht="9.75" customHeight="1"/>
    <row r="653" ht="9.75" customHeight="1"/>
    <row r="654" ht="9.75" customHeight="1"/>
    <row r="655" ht="9.75" customHeight="1"/>
    <row r="656" ht="9.75" customHeight="1"/>
    <row r="657" ht="9.75" customHeight="1"/>
    <row r="658" ht="9.75" customHeight="1"/>
    <row r="659" ht="9.75" customHeight="1"/>
    <row r="660" ht="9.75" customHeight="1"/>
    <row r="661" ht="9.75" customHeight="1"/>
    <row r="662" ht="9.75" customHeight="1"/>
    <row r="663" ht="9.75" customHeight="1"/>
    <row r="664" ht="9.75" customHeight="1"/>
    <row r="665" ht="9.75" customHeight="1"/>
    <row r="666" ht="9.75" customHeight="1"/>
    <row r="667" ht="9.75" customHeight="1"/>
    <row r="668" ht="9.75" customHeight="1"/>
    <row r="669" ht="9.75" customHeight="1"/>
    <row r="670" ht="9.75" customHeight="1"/>
    <row r="671" ht="9.75" customHeight="1"/>
    <row r="672" ht="9.75" customHeight="1"/>
    <row r="673" ht="9.75" customHeight="1"/>
    <row r="674" ht="9.75" customHeight="1"/>
    <row r="675" ht="9.75" customHeight="1"/>
    <row r="676" ht="9.75" customHeight="1"/>
    <row r="677" ht="9.75" customHeight="1"/>
    <row r="678" ht="9.75" customHeight="1"/>
    <row r="679" ht="9.75" customHeight="1"/>
    <row r="680" ht="9.75" customHeight="1"/>
    <row r="681" ht="9.75" customHeight="1"/>
    <row r="682" ht="9.75" customHeight="1"/>
    <row r="683" ht="9.75" customHeight="1"/>
    <row r="684" ht="9.75" customHeight="1"/>
    <row r="685" ht="9.75" customHeight="1"/>
    <row r="686" ht="9.75" customHeight="1"/>
    <row r="687" ht="9.75" customHeight="1"/>
    <row r="688" ht="9.75" customHeight="1"/>
    <row r="689" ht="9.75" customHeight="1"/>
    <row r="690" ht="9.75" customHeight="1"/>
    <row r="691" ht="9.75" customHeight="1"/>
    <row r="692" ht="9.75" customHeight="1"/>
    <row r="693" ht="9.75" customHeight="1"/>
    <row r="694" ht="9.75" customHeight="1"/>
    <row r="695" ht="9.75" customHeight="1"/>
    <row r="696" ht="9.75" customHeight="1"/>
    <row r="697" ht="9.75" customHeight="1"/>
    <row r="698" ht="9.75" customHeight="1"/>
    <row r="699" ht="9.75" customHeight="1"/>
    <row r="700" ht="9.75" customHeight="1"/>
    <row r="701" ht="9.75" customHeight="1"/>
    <row r="702" ht="9.75" customHeight="1"/>
    <row r="703" ht="9.75" customHeight="1"/>
    <row r="704" ht="9.75" customHeight="1"/>
    <row r="705" ht="9.75" customHeight="1"/>
    <row r="706" ht="9.75" customHeight="1"/>
    <row r="707" ht="9.75" customHeight="1"/>
    <row r="708" ht="9.75" customHeight="1"/>
    <row r="709" ht="9.75" customHeight="1"/>
    <row r="710" ht="9.75" customHeight="1"/>
    <row r="711" ht="9.75" customHeight="1"/>
    <row r="712" ht="9.75" customHeight="1"/>
    <row r="713" ht="9.75" customHeight="1"/>
    <row r="714" ht="9.75" customHeight="1"/>
    <row r="715" ht="9.75" customHeight="1"/>
    <row r="716" ht="9.75" customHeight="1"/>
    <row r="717" ht="9.75" customHeight="1"/>
    <row r="718" ht="9.75" customHeight="1"/>
    <row r="719" ht="9.75" customHeight="1"/>
    <row r="720" ht="9.75" customHeight="1"/>
    <row r="721" ht="9.75" customHeight="1"/>
    <row r="722" ht="9.75" customHeight="1"/>
    <row r="723" ht="9.75" customHeight="1"/>
    <row r="724" ht="9.75" customHeight="1"/>
    <row r="725" ht="9.75" customHeight="1"/>
    <row r="726" ht="9.75" customHeight="1"/>
    <row r="727" ht="9.75" customHeight="1"/>
    <row r="728" ht="9.75" customHeight="1"/>
    <row r="729" ht="9.75" customHeight="1"/>
    <row r="730" ht="9.75" customHeight="1"/>
    <row r="731" ht="9.75" customHeight="1"/>
    <row r="732" ht="9.75" customHeight="1"/>
    <row r="733" ht="9.75" customHeight="1"/>
    <row r="734" ht="9.75" customHeight="1"/>
    <row r="735" ht="9.75" customHeight="1"/>
    <row r="736" ht="9.75" customHeight="1"/>
    <row r="737" ht="9.75" customHeight="1"/>
    <row r="738" ht="9.75" customHeight="1"/>
    <row r="739" ht="9.75" customHeight="1"/>
    <row r="740" ht="9.75" customHeight="1"/>
    <row r="741" ht="9.75" customHeight="1"/>
    <row r="742" ht="9.75" customHeight="1"/>
    <row r="743" ht="9.75" customHeight="1"/>
    <row r="744" ht="9.75" customHeight="1"/>
    <row r="745" ht="9.75" customHeight="1"/>
    <row r="746" ht="9.75" customHeight="1"/>
    <row r="747" ht="9.75" customHeight="1"/>
    <row r="748" ht="9.75" customHeight="1"/>
    <row r="749" ht="9.75" customHeight="1"/>
    <row r="750" ht="9.75" customHeight="1"/>
    <row r="751" ht="9.75" customHeight="1"/>
    <row r="752" ht="9.75" customHeight="1"/>
    <row r="753" ht="9.75" customHeight="1"/>
    <row r="754" ht="9.75" customHeight="1"/>
    <row r="755" ht="9.75" customHeight="1"/>
    <row r="756" ht="9.75" customHeight="1"/>
    <row r="757" ht="9.75" customHeight="1"/>
    <row r="758" ht="9.75" customHeight="1"/>
    <row r="759" ht="9.75" customHeight="1"/>
    <row r="760" ht="9.75" customHeight="1"/>
    <row r="761" ht="9.75" customHeight="1"/>
    <row r="762" ht="9.75" customHeight="1"/>
    <row r="763" ht="9.75" customHeight="1"/>
    <row r="764" ht="9.75" customHeight="1"/>
    <row r="765" ht="9.75" customHeight="1"/>
    <row r="766" ht="9.75" customHeight="1"/>
    <row r="767" ht="9.75" customHeight="1"/>
    <row r="768" ht="9.75" customHeight="1"/>
    <row r="769" ht="9.75" customHeight="1"/>
    <row r="770" ht="9.75" customHeight="1"/>
    <row r="771" ht="9.75" customHeight="1"/>
    <row r="772" ht="9.75" customHeight="1"/>
    <row r="773" ht="9.75" customHeight="1"/>
    <row r="774" ht="9.75" customHeight="1"/>
    <row r="775" ht="9.75" customHeight="1"/>
    <row r="776" ht="9.75" customHeight="1"/>
    <row r="777" ht="9.75" customHeight="1"/>
    <row r="778" ht="9.75" customHeight="1"/>
    <row r="779" ht="9.75" customHeight="1"/>
    <row r="780" ht="9.75" customHeight="1"/>
    <row r="781" ht="9.75" customHeight="1"/>
    <row r="782" ht="9.75" customHeight="1"/>
    <row r="783" ht="9.75" customHeight="1"/>
    <row r="784" ht="9.75" customHeight="1"/>
    <row r="785" ht="9.75" customHeight="1"/>
    <row r="786" ht="9.75" customHeight="1"/>
    <row r="787" ht="9.75" customHeight="1"/>
    <row r="788" ht="9.75" customHeight="1"/>
    <row r="789" ht="9.75" customHeight="1"/>
    <row r="790" ht="9.75" customHeight="1"/>
    <row r="791" ht="9.75" customHeight="1"/>
    <row r="792" ht="9.75" customHeight="1"/>
    <row r="793" ht="9.75" customHeight="1"/>
    <row r="794" ht="9.75" customHeight="1"/>
    <row r="795" ht="9.75" customHeight="1"/>
    <row r="796" ht="9.75" customHeight="1"/>
    <row r="797" ht="9.75" customHeight="1"/>
    <row r="798" ht="9.75" customHeight="1"/>
    <row r="799" ht="9.75" customHeight="1"/>
    <row r="800" ht="9.75" customHeight="1"/>
    <row r="801" ht="9.75" customHeight="1"/>
    <row r="802" ht="9.75" customHeight="1"/>
    <row r="803" ht="9.75" customHeight="1"/>
    <row r="804" ht="9.75" customHeight="1"/>
    <row r="805" ht="9.75" customHeight="1"/>
    <row r="806" ht="9.75" customHeight="1"/>
    <row r="807" ht="9.75" customHeight="1"/>
    <row r="808" ht="9.75" customHeight="1"/>
    <row r="809" ht="9.75" customHeight="1"/>
    <row r="810" ht="9.75" customHeight="1"/>
    <row r="811" ht="9.75" customHeight="1"/>
    <row r="812" ht="9.75" customHeight="1"/>
    <row r="813" ht="9.75" customHeight="1"/>
    <row r="814" ht="9.75" customHeight="1"/>
    <row r="815" ht="9.75" customHeight="1"/>
    <row r="816" ht="9.75" customHeight="1"/>
    <row r="817" ht="9.75" customHeight="1"/>
    <row r="818" ht="9.75" customHeight="1"/>
    <row r="819" ht="9.75" customHeight="1"/>
    <row r="820" ht="9.75" customHeight="1"/>
    <row r="821" ht="9.75" customHeight="1"/>
    <row r="822" ht="9.75" customHeight="1"/>
    <row r="823" ht="9.75" customHeight="1"/>
    <row r="824" ht="9.75" customHeight="1"/>
    <row r="825" ht="9.75" customHeight="1"/>
    <row r="826" ht="9.75" customHeight="1"/>
    <row r="827" ht="9.75" customHeight="1"/>
    <row r="828" ht="9.75" customHeight="1"/>
    <row r="829" ht="9.75" customHeight="1"/>
    <row r="830" ht="9.75" customHeight="1"/>
    <row r="831" ht="9.75" customHeight="1"/>
    <row r="832" ht="9.75" customHeight="1"/>
    <row r="833" ht="9.75" customHeight="1"/>
    <row r="834" ht="9.75" customHeight="1"/>
    <row r="835" ht="9.75" customHeight="1"/>
    <row r="836" ht="9.75" customHeight="1"/>
    <row r="837" ht="9.75" customHeight="1"/>
    <row r="838" ht="9.75" customHeight="1"/>
    <row r="839" ht="9.75" customHeight="1"/>
    <row r="840" ht="9.75" customHeight="1"/>
    <row r="841" ht="9.75" customHeight="1"/>
    <row r="842" ht="9.75" customHeight="1"/>
    <row r="843" ht="9.75" customHeight="1"/>
    <row r="844" ht="9.75" customHeight="1"/>
    <row r="845" ht="9.75" customHeight="1"/>
    <row r="846" ht="9.75" customHeight="1"/>
    <row r="847" ht="9.75" customHeight="1"/>
    <row r="848" ht="9.75" customHeight="1"/>
    <row r="849" ht="9.75" customHeight="1"/>
    <row r="850" ht="9.75" customHeight="1"/>
    <row r="851" ht="9.75" customHeight="1"/>
    <row r="852" ht="9.75" customHeight="1"/>
    <row r="853" ht="9.75" customHeight="1"/>
    <row r="854" ht="9.75" customHeight="1"/>
    <row r="855" ht="9.75" customHeight="1"/>
    <row r="856" ht="9.75" customHeight="1"/>
    <row r="857" ht="9.75" customHeight="1"/>
    <row r="858" ht="9.75" customHeight="1"/>
    <row r="859" ht="9.75" customHeight="1"/>
    <row r="860" ht="9.75" customHeight="1"/>
    <row r="861" ht="9.75" customHeight="1"/>
    <row r="862" ht="9.75" customHeight="1"/>
    <row r="863" ht="9.75" customHeight="1"/>
    <row r="864" ht="9.75" customHeight="1"/>
    <row r="865" ht="9.75" customHeight="1"/>
    <row r="866" ht="9.75" customHeight="1"/>
    <row r="867" ht="9.75" customHeight="1"/>
    <row r="868" ht="9.75" customHeight="1"/>
    <row r="869" ht="9.75" customHeight="1"/>
    <row r="870" ht="9.75" customHeight="1"/>
    <row r="871" ht="9.75" customHeight="1"/>
    <row r="872" ht="9.75" customHeight="1"/>
    <row r="873" ht="9.75" customHeight="1"/>
    <row r="874" ht="9.75" customHeight="1"/>
    <row r="875" ht="9.75" customHeight="1"/>
    <row r="876" ht="9.75" customHeight="1"/>
    <row r="877" ht="9.75" customHeight="1"/>
    <row r="878" ht="9.75" customHeight="1"/>
    <row r="879" ht="9.75" customHeight="1"/>
    <row r="880" ht="9.75" customHeight="1"/>
    <row r="881" ht="9.75" customHeight="1"/>
    <row r="882" ht="9.75" customHeight="1"/>
    <row r="883" ht="9.75" customHeight="1"/>
    <row r="884" ht="9.75" customHeight="1"/>
    <row r="885" ht="9.75" customHeight="1"/>
    <row r="886" ht="9.75" customHeight="1"/>
    <row r="887" ht="9.75" customHeight="1"/>
    <row r="888" ht="9.75" customHeight="1"/>
    <row r="889" ht="9.75" customHeight="1"/>
    <row r="890" ht="9.75" customHeight="1"/>
    <row r="891" ht="9.75" customHeight="1"/>
    <row r="892" ht="9.75" customHeight="1"/>
    <row r="893" ht="9.75" customHeight="1"/>
    <row r="894" ht="9.75" customHeight="1"/>
    <row r="895" ht="9.75" customHeight="1"/>
    <row r="896" ht="9.75" customHeight="1"/>
    <row r="897" ht="9.75" customHeight="1"/>
    <row r="898" ht="9.75" customHeight="1"/>
    <row r="899" ht="9.75" customHeight="1"/>
    <row r="900" ht="9.75" customHeight="1"/>
    <row r="901" ht="9.75" customHeight="1"/>
    <row r="902" ht="9.75" customHeight="1"/>
    <row r="903" ht="9.75" customHeight="1"/>
    <row r="904" ht="9.75" customHeight="1"/>
    <row r="905" ht="9.75" customHeight="1"/>
    <row r="906" ht="9.75" customHeight="1"/>
    <row r="907" ht="9.75" customHeight="1"/>
    <row r="908" ht="9.75" customHeight="1"/>
    <row r="909" ht="9.75" customHeight="1"/>
    <row r="910" ht="9.75" customHeight="1"/>
    <row r="911" ht="9.75" customHeight="1"/>
    <row r="912" ht="9.75" customHeight="1"/>
    <row r="913" ht="9.75" customHeight="1"/>
    <row r="914" ht="9.75" customHeight="1"/>
    <row r="915" ht="9.75" customHeight="1"/>
    <row r="916" ht="9.75" customHeight="1"/>
    <row r="917" ht="9.75" customHeight="1"/>
    <row r="918" ht="9.75" customHeight="1"/>
    <row r="919" ht="9.75" customHeight="1"/>
    <row r="920" ht="9.75" customHeight="1"/>
    <row r="921" ht="9.75" customHeight="1"/>
    <row r="922" ht="9.75" customHeight="1"/>
    <row r="923" ht="9.75" customHeight="1"/>
    <row r="924" ht="9.75" customHeight="1"/>
    <row r="925" ht="9.75" customHeight="1"/>
    <row r="926" ht="9.75" customHeight="1"/>
    <row r="927" ht="9.75" customHeight="1"/>
    <row r="928" ht="9.75" customHeight="1"/>
    <row r="929" ht="9.75" customHeight="1"/>
    <row r="930" ht="9.75" customHeight="1"/>
    <row r="931" ht="9.75" customHeight="1"/>
    <row r="932" ht="9.75" customHeight="1"/>
    <row r="933" ht="9.75" customHeight="1"/>
    <row r="934" ht="9.75" customHeight="1"/>
    <row r="935" ht="9.75" customHeight="1"/>
    <row r="936" ht="9.75" customHeight="1"/>
    <row r="937" ht="9.75" customHeight="1"/>
    <row r="938" ht="9.75" customHeight="1"/>
    <row r="939" ht="9.75" customHeight="1"/>
    <row r="940" ht="9.75" customHeight="1"/>
    <row r="941" ht="9.75" customHeight="1"/>
    <row r="942" ht="9.75" customHeight="1"/>
    <row r="943" ht="9.75" customHeight="1"/>
    <row r="944" ht="9.75" customHeight="1"/>
    <row r="945" ht="9.75" customHeight="1"/>
    <row r="946" ht="9.75" customHeight="1"/>
    <row r="947" ht="9.75" customHeight="1"/>
    <row r="948" ht="9.75" customHeight="1"/>
    <row r="949" ht="9.75" customHeight="1"/>
    <row r="950" ht="9.75" customHeight="1"/>
    <row r="951" ht="9.75" customHeight="1"/>
    <row r="952" ht="9.75" customHeight="1"/>
    <row r="953" ht="9.75" customHeight="1"/>
    <row r="954" ht="9.75" customHeight="1"/>
    <row r="955" ht="9.75" customHeight="1"/>
    <row r="956" ht="9.75" customHeight="1"/>
    <row r="957" ht="9.75" customHeight="1"/>
    <row r="958" ht="9.75" customHeight="1"/>
    <row r="959" ht="9.75" customHeight="1"/>
    <row r="960" ht="9.75" customHeight="1"/>
    <row r="961" ht="9.75" customHeight="1"/>
    <row r="962" ht="9.75" customHeight="1"/>
    <row r="963" ht="9.75" customHeight="1"/>
    <row r="964" ht="9.75" customHeight="1"/>
    <row r="965" ht="9.75" customHeight="1"/>
    <row r="966" ht="9.75" customHeight="1"/>
    <row r="967" ht="9.75" customHeight="1"/>
    <row r="968" ht="9.75" customHeight="1"/>
    <row r="969" ht="9.75" customHeight="1"/>
    <row r="970" ht="9.75" customHeight="1"/>
    <row r="971" ht="9.75" customHeight="1"/>
    <row r="972" ht="9.75" customHeight="1"/>
    <row r="973" ht="9.75" customHeight="1"/>
    <row r="974" ht="9.75" customHeight="1"/>
    <row r="975" ht="9.75" customHeight="1"/>
    <row r="976" ht="9.75" customHeight="1"/>
    <row r="977" ht="9.75" customHeight="1"/>
    <row r="978" ht="9.75" customHeight="1"/>
    <row r="979" ht="9.75" customHeight="1"/>
    <row r="980" ht="9.75" customHeight="1"/>
    <row r="981" ht="9.75" customHeight="1"/>
    <row r="982" ht="9.75" customHeight="1"/>
    <row r="983" ht="9.75" customHeight="1"/>
    <row r="984" ht="9.75" customHeight="1"/>
    <row r="985" ht="9.75" customHeight="1"/>
    <row r="986" ht="9.75" customHeight="1"/>
    <row r="987" ht="9.75" customHeight="1"/>
    <row r="988" ht="9.75" customHeight="1"/>
    <row r="989" ht="9.75" customHeight="1"/>
    <row r="990" ht="9.75" customHeight="1"/>
    <row r="991" ht="9.75" customHeight="1"/>
    <row r="992" ht="9.75" customHeight="1"/>
    <row r="993" ht="9.75" customHeight="1"/>
    <row r="994" ht="9.75" customHeight="1"/>
    <row r="995" ht="9.75" customHeight="1"/>
    <row r="996" ht="9.75" customHeight="1"/>
    <row r="997" ht="9.75" customHeight="1"/>
    <row r="998" ht="9.75" customHeight="1"/>
  </sheetData>
  <mergeCells count="53">
    <mergeCell ref="BE1:BE5"/>
    <mergeCell ref="BF1:BF5"/>
    <mergeCell ref="BG1:BG5"/>
    <mergeCell ref="BH1:BH5"/>
    <mergeCell ref="BI1:BI5"/>
    <mergeCell ref="C2:C5"/>
    <mergeCell ref="D2:G3"/>
    <mergeCell ref="J4:K4"/>
    <mergeCell ref="L4:M4"/>
    <mergeCell ref="N4:O4"/>
    <mergeCell ref="P4:Q4"/>
    <mergeCell ref="T2:T3"/>
    <mergeCell ref="U2:U3"/>
    <mergeCell ref="R4:S4"/>
    <mergeCell ref="T4:T5"/>
    <mergeCell ref="U4:U5"/>
    <mergeCell ref="AD2:AF4"/>
    <mergeCell ref="AG2:AI4"/>
    <mergeCell ref="AJ2:AJ5"/>
    <mergeCell ref="V2:X3"/>
    <mergeCell ref="Y2:Y3"/>
    <mergeCell ref="V4:X4"/>
    <mergeCell ref="Y4:Y5"/>
    <mergeCell ref="Z4:Z5"/>
    <mergeCell ref="Z2:Z3"/>
    <mergeCell ref="A1:A5"/>
    <mergeCell ref="C1:S1"/>
    <mergeCell ref="T1:AC1"/>
    <mergeCell ref="AD1:AL1"/>
    <mergeCell ref="AM1:AU1"/>
    <mergeCell ref="B1:B5"/>
    <mergeCell ref="D4:E4"/>
    <mergeCell ref="F4:G4"/>
    <mergeCell ref="H4:I4"/>
    <mergeCell ref="AK2:AK5"/>
    <mergeCell ref="H2:K3"/>
    <mergeCell ref="L2:S2"/>
    <mergeCell ref="L3:O3"/>
    <mergeCell ref="P3:S3"/>
    <mergeCell ref="AA2:AC3"/>
    <mergeCell ref="AA4:AC4"/>
    <mergeCell ref="AW1:BD1"/>
    <mergeCell ref="BD2:BD5"/>
    <mergeCell ref="AL2:AL5"/>
    <mergeCell ref="AM2:AO4"/>
    <mergeCell ref="AP2:AR4"/>
    <mergeCell ref="AS2:AS5"/>
    <mergeCell ref="AT2:AT5"/>
    <mergeCell ref="AU2:AU5"/>
    <mergeCell ref="AV2:AV5"/>
    <mergeCell ref="AW2:AY4"/>
    <mergeCell ref="AZ2:BB4"/>
    <mergeCell ref="BC2:BC5"/>
  </mergeCells>
  <conditionalFormatting sqref="B6:B80">
    <cfRule type="expression" dxfId="13" priority="1">
      <formula>AND(#REF!="Total",#REF!="Total")</formula>
    </cfRule>
  </conditionalFormatting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1"/>
  <sheetViews>
    <sheetView showGridLines="0" workbookViewId="0">
      <selection sqref="A1:B1"/>
    </sheetView>
  </sheetViews>
  <sheetFormatPr defaultColWidth="16.83203125" defaultRowHeight="15" customHeight="1"/>
  <cols>
    <col min="1" max="1" width="14.83203125" customWidth="1"/>
    <col min="2" max="2" width="33.5" customWidth="1"/>
    <col min="3" max="3" width="13.5" customWidth="1"/>
    <col min="4" max="4" width="12.5" customWidth="1"/>
    <col min="5" max="5" width="15" customWidth="1"/>
    <col min="6" max="6" width="11.6640625" customWidth="1"/>
    <col min="7" max="7" width="15" customWidth="1"/>
    <col min="8" max="8" width="22" customWidth="1"/>
    <col min="9" max="26" width="8.83203125" customWidth="1"/>
  </cols>
  <sheetData>
    <row r="1" spans="1:9" ht="60">
      <c r="A1" s="177" t="s">
        <v>145</v>
      </c>
      <c r="B1" s="140"/>
      <c r="C1" s="178" t="s">
        <v>146</v>
      </c>
      <c r="D1" s="139"/>
      <c r="E1" s="140"/>
      <c r="F1" s="178" t="s">
        <v>147</v>
      </c>
      <c r="G1" s="140"/>
      <c r="H1" s="52" t="s">
        <v>148</v>
      </c>
    </row>
    <row r="2" spans="1:9" ht="30">
      <c r="A2" s="52" t="s">
        <v>149</v>
      </c>
      <c r="B2" s="53" t="s">
        <v>145</v>
      </c>
      <c r="C2" s="53" t="s">
        <v>150</v>
      </c>
      <c r="D2" s="53" t="s">
        <v>151</v>
      </c>
      <c r="E2" s="53" t="s">
        <v>152</v>
      </c>
      <c r="F2" s="53" t="s">
        <v>153</v>
      </c>
      <c r="G2" s="53" t="s">
        <v>154</v>
      </c>
      <c r="H2" s="53" t="s">
        <v>155</v>
      </c>
    </row>
    <row r="3" spans="1:9" ht="14.25">
      <c r="A3" s="54">
        <v>280010</v>
      </c>
      <c r="B3" s="55" t="s">
        <v>20</v>
      </c>
      <c r="C3" s="56">
        <v>0.69329646201764406</v>
      </c>
      <c r="D3" s="56">
        <v>0.539386512495312</v>
      </c>
      <c r="E3" s="57">
        <v>0.55072270190977701</v>
      </c>
      <c r="F3" s="56">
        <f t="shared" ref="F3:F77" si="0">0.4*C3+0.2*D3+0.4*E3</f>
        <v>0.60548496807003083</v>
      </c>
      <c r="G3" s="56">
        <f t="shared" ref="G3:G77" si="1">(F3-MIN(F$3:F$77))/((MAX(F$3:F$77)-MIN(F$3:F$77)))</f>
        <v>1</v>
      </c>
      <c r="H3" s="58">
        <f t="shared" ref="H3:H77" si="2">G3/SUM($G$3:$G$77)</f>
        <v>4.0032109238117605E-2</v>
      </c>
      <c r="I3" s="59"/>
    </row>
    <row r="4" spans="1:9" ht="14.25">
      <c r="A4" s="54">
        <v>280020</v>
      </c>
      <c r="B4" s="55" t="s">
        <v>21</v>
      </c>
      <c r="C4" s="56">
        <v>0.324989320824286</v>
      </c>
      <c r="D4" s="56">
        <v>0.34548129819238899</v>
      </c>
      <c r="E4" s="57">
        <v>0.36218618101015798</v>
      </c>
      <c r="F4" s="56">
        <f t="shared" si="0"/>
        <v>0.34396646037225542</v>
      </c>
      <c r="G4" s="56">
        <f t="shared" si="1"/>
        <v>6.9877636552294758E-2</v>
      </c>
      <c r="H4" s="58">
        <f t="shared" si="2"/>
        <v>2.7973491797629434E-3</v>
      </c>
      <c r="I4" s="59"/>
    </row>
    <row r="5" spans="1:9" ht="14.25">
      <c r="A5" s="54">
        <v>280030</v>
      </c>
      <c r="B5" s="55" t="s">
        <v>22</v>
      </c>
      <c r="C5" s="56">
        <v>0.381990111406182</v>
      </c>
      <c r="D5" s="56">
        <v>0.42988416880462799</v>
      </c>
      <c r="E5" s="57">
        <v>0.47949220773529999</v>
      </c>
      <c r="F5" s="56">
        <f t="shared" si="0"/>
        <v>0.43056976141751846</v>
      </c>
      <c r="G5" s="56">
        <f t="shared" si="1"/>
        <v>0.37789280442593121</v>
      </c>
      <c r="H5" s="58">
        <f t="shared" si="2"/>
        <v>1.5127846027077488E-2</v>
      </c>
      <c r="I5" s="59"/>
    </row>
    <row r="6" spans="1:9" ht="14.25">
      <c r="A6" s="54">
        <v>280040</v>
      </c>
      <c r="B6" s="55" t="s">
        <v>23</v>
      </c>
      <c r="C6" s="56">
        <v>0.38473915354821497</v>
      </c>
      <c r="D6" s="56">
        <v>0.432181057814854</v>
      </c>
      <c r="E6" s="57">
        <v>0.45938958167951499</v>
      </c>
      <c r="F6" s="56">
        <f t="shared" si="0"/>
        <v>0.42408770565406284</v>
      </c>
      <c r="G6" s="56">
        <f t="shared" si="1"/>
        <v>0.35483858512886823</v>
      </c>
      <c r="H6" s="58">
        <f t="shared" si="2"/>
        <v>1.4204937001777945E-2</v>
      </c>
      <c r="I6" s="59"/>
    </row>
    <row r="7" spans="1:9" ht="14.25">
      <c r="A7" s="54">
        <v>280050</v>
      </c>
      <c r="B7" s="55" t="s">
        <v>24</v>
      </c>
      <c r="C7" s="56">
        <v>0.39693954930368103</v>
      </c>
      <c r="D7" s="56">
        <v>0.40508491310221201</v>
      </c>
      <c r="E7" s="57">
        <v>0.43135561392277799</v>
      </c>
      <c r="F7" s="56">
        <f t="shared" si="0"/>
        <v>0.41233504791102604</v>
      </c>
      <c r="G7" s="56">
        <f t="shared" si="1"/>
        <v>0.31303882918433573</v>
      </c>
      <c r="H7" s="58">
        <f t="shared" si="2"/>
        <v>1.2531604605679765E-2</v>
      </c>
    </row>
    <row r="8" spans="1:9" ht="14.25">
      <c r="A8" s="54">
        <v>280060</v>
      </c>
      <c r="B8" s="55" t="s">
        <v>25</v>
      </c>
      <c r="C8" s="56">
        <v>0.40706987968527503</v>
      </c>
      <c r="D8" s="56">
        <v>0.42165783766738701</v>
      </c>
      <c r="E8" s="57">
        <v>0.466174560983524</v>
      </c>
      <c r="F8" s="56">
        <f t="shared" si="0"/>
        <v>0.43362934380099705</v>
      </c>
      <c r="G8" s="56">
        <f t="shared" si="1"/>
        <v>0.3887745811029869</v>
      </c>
      <c r="H8" s="58">
        <f t="shared" si="2"/>
        <v>1.5563466499718183E-2</v>
      </c>
    </row>
    <row r="9" spans="1:9" ht="14.25">
      <c r="A9" s="54">
        <v>280067</v>
      </c>
      <c r="B9" s="55" t="s">
        <v>26</v>
      </c>
      <c r="C9" s="56">
        <v>0.37442605638186099</v>
      </c>
      <c r="D9" s="56">
        <v>0.42453056328730299</v>
      </c>
      <c r="E9" s="57">
        <v>0.46396479137720498</v>
      </c>
      <c r="F9" s="56">
        <f t="shared" si="0"/>
        <v>0.42026245176108701</v>
      </c>
      <c r="G9" s="56">
        <f t="shared" si="1"/>
        <v>0.34123360465141012</v>
      </c>
      <c r="H9" s="58">
        <f t="shared" si="2"/>
        <v>1.3660300937121884E-2</v>
      </c>
    </row>
    <row r="10" spans="1:9" ht="14.25">
      <c r="A10" s="54">
        <v>280070</v>
      </c>
      <c r="B10" s="55" t="s">
        <v>27</v>
      </c>
      <c r="C10" s="56">
        <v>0.34831722521588898</v>
      </c>
      <c r="D10" s="56">
        <v>0.35814890858414</v>
      </c>
      <c r="E10" s="57">
        <v>0.38703834806593301</v>
      </c>
      <c r="F10" s="56">
        <f t="shared" si="0"/>
        <v>0.36577201102955681</v>
      </c>
      <c r="G10" s="56">
        <f t="shared" si="1"/>
        <v>0.14743172820031908</v>
      </c>
      <c r="H10" s="58">
        <f t="shared" si="2"/>
        <v>5.9020030484796364E-3</v>
      </c>
    </row>
    <row r="11" spans="1:9" ht="14.25">
      <c r="A11" s="54">
        <v>280100</v>
      </c>
      <c r="B11" s="55" t="s">
        <v>28</v>
      </c>
      <c r="C11" s="56">
        <v>0.45313450445082298</v>
      </c>
      <c r="D11" s="56">
        <v>0.46545344433666702</v>
      </c>
      <c r="E11" s="57">
        <v>0.46900977239237301</v>
      </c>
      <c r="F11" s="56">
        <f t="shared" si="0"/>
        <v>0.46194839960461187</v>
      </c>
      <c r="G11" s="56">
        <f t="shared" si="1"/>
        <v>0.48949474560127088</v>
      </c>
      <c r="H11" s="58">
        <f t="shared" si="2"/>
        <v>1.9595507127394662E-2</v>
      </c>
    </row>
    <row r="12" spans="1:9" ht="14.25">
      <c r="A12" s="54">
        <v>280110</v>
      </c>
      <c r="B12" s="55" t="s">
        <v>29</v>
      </c>
      <c r="C12" s="56">
        <v>0.30694495353839801</v>
      </c>
      <c r="D12" s="56">
        <v>0.34654094852071399</v>
      </c>
      <c r="E12" s="57">
        <v>0.394804293650444</v>
      </c>
      <c r="F12" s="56">
        <f t="shared" si="0"/>
        <v>0.35000788857967963</v>
      </c>
      <c r="G12" s="56">
        <f t="shared" si="1"/>
        <v>9.1364710382583494E-2</v>
      </c>
      <c r="H12" s="58">
        <f t="shared" si="2"/>
        <v>3.6575220665445601E-3</v>
      </c>
      <c r="I12" s="59"/>
    </row>
    <row r="13" spans="1:9" ht="14.25">
      <c r="A13" s="54">
        <v>280120</v>
      </c>
      <c r="B13" s="55" t="s">
        <v>30</v>
      </c>
      <c r="C13" s="56">
        <v>0.409359299816622</v>
      </c>
      <c r="D13" s="56">
        <v>0.41285054623887202</v>
      </c>
      <c r="E13" s="57">
        <v>0.43295178346851998</v>
      </c>
      <c r="F13" s="56">
        <f t="shared" si="0"/>
        <v>0.41949454256183127</v>
      </c>
      <c r="G13" s="56">
        <f t="shared" si="1"/>
        <v>0.33850244223536269</v>
      </c>
      <c r="H13" s="58">
        <f t="shared" si="2"/>
        <v>1.3550966744935633E-2</v>
      </c>
      <c r="I13" s="59"/>
    </row>
    <row r="14" spans="1:9" ht="14.25">
      <c r="A14" s="54">
        <v>280130</v>
      </c>
      <c r="B14" s="55" t="s">
        <v>31</v>
      </c>
      <c r="C14" s="56">
        <v>0.39027398587976297</v>
      </c>
      <c r="D14" s="56">
        <v>0.37336423022714299</v>
      </c>
      <c r="E14" s="57">
        <v>0.41982436313121602</v>
      </c>
      <c r="F14" s="56">
        <f t="shared" si="0"/>
        <v>0.39871218564982025</v>
      </c>
      <c r="G14" s="56">
        <f t="shared" si="1"/>
        <v>0.26458746352436313</v>
      </c>
      <c r="H14" s="58">
        <f t="shared" si="2"/>
        <v>1.0591994242843761E-2</v>
      </c>
      <c r="I14" s="59"/>
    </row>
    <row r="15" spans="1:9" ht="14.25">
      <c r="A15" s="54">
        <v>280140</v>
      </c>
      <c r="B15" s="55" t="s">
        <v>32</v>
      </c>
      <c r="C15" s="56">
        <v>0.39945240014646699</v>
      </c>
      <c r="D15" s="56">
        <v>0.44617275467413697</v>
      </c>
      <c r="E15" s="57">
        <v>0.43523449879972698</v>
      </c>
      <c r="F15" s="56">
        <f t="shared" si="0"/>
        <v>0.42310931051330503</v>
      </c>
      <c r="G15" s="56">
        <f t="shared" si="1"/>
        <v>0.35135880387468993</v>
      </c>
      <c r="H15" s="58">
        <f t="shared" si="2"/>
        <v>1.4065634018485925E-2</v>
      </c>
      <c r="I15" s="59"/>
    </row>
    <row r="16" spans="1:9" ht="14.25">
      <c r="A16" s="54">
        <v>280150</v>
      </c>
      <c r="B16" s="55" t="s">
        <v>33</v>
      </c>
      <c r="C16" s="56">
        <v>0.39334981657109802</v>
      </c>
      <c r="D16" s="56">
        <v>0.37895653631471998</v>
      </c>
      <c r="E16" s="57">
        <v>0.42143215961811697</v>
      </c>
      <c r="F16" s="56">
        <f t="shared" si="0"/>
        <v>0.40170409773863003</v>
      </c>
      <c r="G16" s="56">
        <f t="shared" si="1"/>
        <v>0.27522856257226497</v>
      </c>
      <c r="H16" s="58">
        <f t="shared" si="2"/>
        <v>1.1017979882342996E-2</v>
      </c>
    </row>
    <row r="17" spans="1:11" ht="14.25">
      <c r="A17" s="54">
        <v>280160</v>
      </c>
      <c r="B17" s="55" t="s">
        <v>34</v>
      </c>
      <c r="C17" s="56">
        <v>0.42434581151131401</v>
      </c>
      <c r="D17" s="56">
        <v>0.375331121388294</v>
      </c>
      <c r="E17" s="57">
        <v>0.43057211267463402</v>
      </c>
      <c r="F17" s="56">
        <f t="shared" si="0"/>
        <v>0.41703339395203803</v>
      </c>
      <c r="G17" s="56">
        <f t="shared" si="1"/>
        <v>0.32974906802147186</v>
      </c>
      <c r="H17" s="58">
        <f t="shared" si="2"/>
        <v>1.3200550712203033E-2</v>
      </c>
    </row>
    <row r="18" spans="1:11" ht="14.25">
      <c r="A18" s="54">
        <v>280170</v>
      </c>
      <c r="B18" s="55" t="s">
        <v>35</v>
      </c>
      <c r="C18" s="56">
        <v>0.368916116750512</v>
      </c>
      <c r="D18" s="56">
        <v>0.37024240538367797</v>
      </c>
      <c r="E18" s="57">
        <v>0.38765552651298602</v>
      </c>
      <c r="F18" s="56">
        <f t="shared" si="0"/>
        <v>0.37667713838213485</v>
      </c>
      <c r="G18" s="56">
        <f t="shared" si="1"/>
        <v>0.18621713928334654</v>
      </c>
      <c r="H18" s="58">
        <f t="shared" si="2"/>
        <v>7.4546648618006896E-3</v>
      </c>
    </row>
    <row r="19" spans="1:11" ht="14.25">
      <c r="A19" s="54">
        <v>280190</v>
      </c>
      <c r="B19" s="55" t="s">
        <v>36</v>
      </c>
      <c r="C19" s="56">
        <v>0.43346485260771001</v>
      </c>
      <c r="D19" s="56">
        <v>0.39698086877732702</v>
      </c>
      <c r="E19" s="57">
        <v>0.44976037404708702</v>
      </c>
      <c r="F19" s="56">
        <f t="shared" si="0"/>
        <v>0.43268626441738428</v>
      </c>
      <c r="G19" s="56">
        <f t="shared" si="1"/>
        <v>0.38542040463216359</v>
      </c>
      <c r="H19" s="58">
        <f t="shared" si="2"/>
        <v>1.542919174083426E-2</v>
      </c>
    </row>
    <row r="20" spans="1:11" ht="14.25">
      <c r="A20" s="54">
        <v>280200</v>
      </c>
      <c r="B20" s="55" t="s">
        <v>37</v>
      </c>
      <c r="C20" s="56">
        <v>0.366894305134706</v>
      </c>
      <c r="D20" s="56">
        <v>0.35915959646863199</v>
      </c>
      <c r="E20" s="57">
        <v>0.36960099616957398</v>
      </c>
      <c r="F20" s="56">
        <f t="shared" si="0"/>
        <v>0.36643003981543842</v>
      </c>
      <c r="G20" s="56">
        <f t="shared" si="1"/>
        <v>0.14977208756887339</v>
      </c>
      <c r="H20" s="58">
        <f t="shared" si="2"/>
        <v>5.9956925703780551E-3</v>
      </c>
    </row>
    <row r="21" spans="1:11" ht="14.25">
      <c r="A21" s="54">
        <v>280210</v>
      </c>
      <c r="B21" s="55" t="s">
        <v>38</v>
      </c>
      <c r="C21" s="56">
        <v>0.391568095454422</v>
      </c>
      <c r="D21" s="56">
        <v>0.407093899491341</v>
      </c>
      <c r="E21" s="57">
        <v>0.41454657306137099</v>
      </c>
      <c r="F21" s="56">
        <f t="shared" si="0"/>
        <v>0.40386464730458543</v>
      </c>
      <c r="G21" s="56">
        <f t="shared" si="1"/>
        <v>0.28291281974520177</v>
      </c>
      <c r="H21" s="58">
        <f t="shared" si="2"/>
        <v>1.1325596904903791E-2</v>
      </c>
    </row>
    <row r="22" spans="1:11" ht="14.25">
      <c r="A22" s="54">
        <v>280220</v>
      </c>
      <c r="B22" s="55" t="s">
        <v>39</v>
      </c>
      <c r="C22" s="56">
        <v>0.30386068594104299</v>
      </c>
      <c r="D22" s="56">
        <v>0.33933700642791598</v>
      </c>
      <c r="E22" s="57">
        <v>0.364416039351242</v>
      </c>
      <c r="F22" s="56">
        <f t="shared" si="0"/>
        <v>0.33517809140249721</v>
      </c>
      <c r="G22" s="56">
        <f t="shared" si="1"/>
        <v>3.8620733976020553E-2</v>
      </c>
      <c r="H22" s="58">
        <f t="shared" si="2"/>
        <v>1.5460694413843346E-3</v>
      </c>
    </row>
    <row r="23" spans="1:11" ht="14.25">
      <c r="A23" s="54">
        <v>280230</v>
      </c>
      <c r="B23" s="55" t="s">
        <v>40</v>
      </c>
      <c r="C23" s="56">
        <v>0.405905301749588</v>
      </c>
      <c r="D23" s="56">
        <v>0.43497492598146698</v>
      </c>
      <c r="E23" s="57">
        <v>0.44351921662670102</v>
      </c>
      <c r="F23" s="56">
        <f t="shared" si="0"/>
        <v>0.42676479254680899</v>
      </c>
      <c r="G23" s="56">
        <f t="shared" si="1"/>
        <v>0.36435997009605964</v>
      </c>
      <c r="H23" s="58">
        <f t="shared" si="2"/>
        <v>1.4586098124882723E-2</v>
      </c>
    </row>
    <row r="24" spans="1:11" ht="14.25">
      <c r="A24" s="54">
        <v>280240</v>
      </c>
      <c r="B24" s="55" t="s">
        <v>41</v>
      </c>
      <c r="C24" s="56">
        <v>0.44612527071058</v>
      </c>
      <c r="D24" s="56">
        <v>0.42705118197501402</v>
      </c>
      <c r="E24" s="57">
        <v>0.456737457022514</v>
      </c>
      <c r="F24" s="56">
        <f t="shared" si="0"/>
        <v>0.44655532748824045</v>
      </c>
      <c r="G24" s="56">
        <f t="shared" si="1"/>
        <v>0.434747413400422</v>
      </c>
      <c r="H24" s="58">
        <f t="shared" si="2"/>
        <v>1.7403855944234766E-2</v>
      </c>
    </row>
    <row r="25" spans="1:11" ht="14.25">
      <c r="A25" s="54">
        <v>280250</v>
      </c>
      <c r="B25" s="55" t="s">
        <v>42</v>
      </c>
      <c r="C25" s="56">
        <v>0.33408290816326502</v>
      </c>
      <c r="D25" s="56">
        <v>0.36643051956106898</v>
      </c>
      <c r="E25" s="57">
        <v>0.426217246157722</v>
      </c>
      <c r="F25" s="56">
        <f t="shared" si="0"/>
        <v>0.37740616564060864</v>
      </c>
      <c r="G25" s="56">
        <f t="shared" si="1"/>
        <v>0.1888100133504205</v>
      </c>
      <c r="H25" s="58">
        <f t="shared" si="2"/>
        <v>7.5584630796944764E-3</v>
      </c>
    </row>
    <row r="26" spans="1:11" ht="14.25">
      <c r="A26" s="54">
        <v>280260</v>
      </c>
      <c r="B26" s="55" t="s">
        <v>43</v>
      </c>
      <c r="C26" s="56">
        <v>0.31632152107508399</v>
      </c>
      <c r="D26" s="56">
        <v>0.34447185276742098</v>
      </c>
      <c r="E26" s="57">
        <v>0.39095768349849302</v>
      </c>
      <c r="F26" s="56">
        <f t="shared" si="0"/>
        <v>0.35180605238291501</v>
      </c>
      <c r="G26" s="56">
        <f t="shared" si="1"/>
        <v>9.7760098537919157E-2</v>
      </c>
      <c r="H26" s="58">
        <f t="shared" si="2"/>
        <v>3.9135429437991203E-3</v>
      </c>
    </row>
    <row r="27" spans="1:11" ht="14.25">
      <c r="A27" s="54">
        <v>280270</v>
      </c>
      <c r="B27" s="55" t="s">
        <v>44</v>
      </c>
      <c r="C27" s="56">
        <v>0.38292696394836701</v>
      </c>
      <c r="D27" s="56">
        <v>0.37545492343567</v>
      </c>
      <c r="E27" s="57">
        <v>0.42279777582232098</v>
      </c>
      <c r="F27" s="56">
        <f t="shared" si="0"/>
        <v>0.39738088059540921</v>
      </c>
      <c r="G27" s="56">
        <f t="shared" si="1"/>
        <v>0.25985251526169678</v>
      </c>
      <c r="H27" s="58">
        <f t="shared" si="2"/>
        <v>1.0402444276755867E-2</v>
      </c>
    </row>
    <row r="28" spans="1:11" ht="14.25">
      <c r="A28" s="54">
        <v>280280</v>
      </c>
      <c r="B28" s="55" t="s">
        <v>45</v>
      </c>
      <c r="C28" s="56">
        <v>0.35501062784880999</v>
      </c>
      <c r="D28" s="56">
        <v>0.38776420676342599</v>
      </c>
      <c r="E28" s="57">
        <v>0.40816352441673398</v>
      </c>
      <c r="F28" s="56">
        <f t="shared" si="0"/>
        <v>0.3828225022589028</v>
      </c>
      <c r="G28" s="56">
        <f t="shared" si="1"/>
        <v>0.20807387295632696</v>
      </c>
      <c r="H28" s="58">
        <f t="shared" si="2"/>
        <v>8.3296360117858844E-3</v>
      </c>
      <c r="K28" s="60"/>
    </row>
    <row r="29" spans="1:11" ht="14.25">
      <c r="A29" s="54">
        <v>280290</v>
      </c>
      <c r="B29" s="55" t="s">
        <v>46</v>
      </c>
      <c r="C29" s="56">
        <v>0.432393838869575</v>
      </c>
      <c r="D29" s="56">
        <v>0.46150570491200998</v>
      </c>
      <c r="E29" s="57">
        <v>0.47515391685693598</v>
      </c>
      <c r="F29" s="56">
        <f t="shared" si="0"/>
        <v>0.45532024327300641</v>
      </c>
      <c r="G29" s="56">
        <f t="shared" si="1"/>
        <v>0.46592090187324553</v>
      </c>
      <c r="H29" s="58">
        <f t="shared" si="2"/>
        <v>1.8651796440112039E-2</v>
      </c>
      <c r="K29" s="60"/>
    </row>
    <row r="30" spans="1:11" ht="14.25">
      <c r="A30" s="54">
        <v>280300</v>
      </c>
      <c r="B30" s="55" t="s">
        <v>47</v>
      </c>
      <c r="C30" s="56">
        <v>0.50633165694805105</v>
      </c>
      <c r="D30" s="56">
        <v>0.50551609857823798</v>
      </c>
      <c r="E30" s="57">
        <v>0.50966334605726704</v>
      </c>
      <c r="F30" s="56">
        <f t="shared" si="0"/>
        <v>0.50750122091777494</v>
      </c>
      <c r="G30" s="56">
        <f t="shared" si="1"/>
        <v>0.65150889211236562</v>
      </c>
      <c r="H30" s="58">
        <f t="shared" si="2"/>
        <v>2.6081275138647195E-2</v>
      </c>
      <c r="K30" s="60"/>
    </row>
    <row r="31" spans="1:11" ht="14.25">
      <c r="A31" s="54">
        <v>280310</v>
      </c>
      <c r="B31" s="55" t="s">
        <v>48</v>
      </c>
      <c r="C31" s="56">
        <v>0.27167617643658198</v>
      </c>
      <c r="D31" s="56">
        <v>0.349743131777498</v>
      </c>
      <c r="E31" s="57">
        <v>0.36425042168564598</v>
      </c>
      <c r="F31" s="56">
        <f t="shared" si="0"/>
        <v>0.32431926560439078</v>
      </c>
      <c r="G31" s="56">
        <f t="shared" si="1"/>
        <v>0</v>
      </c>
      <c r="H31" s="58">
        <f t="shared" si="2"/>
        <v>0</v>
      </c>
      <c r="K31" s="60"/>
    </row>
    <row r="32" spans="1:11" ht="14.25">
      <c r="A32" s="54">
        <v>280320</v>
      </c>
      <c r="B32" s="55" t="s">
        <v>49</v>
      </c>
      <c r="C32" s="56">
        <v>0.39589156463207897</v>
      </c>
      <c r="D32" s="56">
        <v>0.42258758848165601</v>
      </c>
      <c r="E32" s="57">
        <v>0.426425180737874</v>
      </c>
      <c r="F32" s="56">
        <f t="shared" si="0"/>
        <v>0.41344421584431246</v>
      </c>
      <c r="G32" s="56">
        <f t="shared" si="1"/>
        <v>0.31698371977219808</v>
      </c>
      <c r="H32" s="58">
        <f t="shared" si="2"/>
        <v>1.2689526896625492E-2</v>
      </c>
      <c r="K32" s="60"/>
    </row>
    <row r="33" spans="1:8" ht="14.25">
      <c r="A33" s="54">
        <v>280330</v>
      </c>
      <c r="B33" s="55" t="s">
        <v>50</v>
      </c>
      <c r="C33" s="56">
        <v>0.42037278811133999</v>
      </c>
      <c r="D33" s="56">
        <v>0.41512585267656599</v>
      </c>
      <c r="E33" s="57">
        <v>0.455479875408692</v>
      </c>
      <c r="F33" s="56">
        <f t="shared" si="0"/>
        <v>0.43336623594332602</v>
      </c>
      <c r="G33" s="56">
        <f t="shared" si="1"/>
        <v>0.38783880602315413</v>
      </c>
      <c r="H33" s="58">
        <f t="shared" si="2"/>
        <v>1.5526005449500009E-2</v>
      </c>
    </row>
    <row r="34" spans="1:8" ht="14.25">
      <c r="A34" s="54">
        <v>280340</v>
      </c>
      <c r="B34" s="55" t="s">
        <v>51</v>
      </c>
      <c r="C34" s="56">
        <v>0.382786031301033</v>
      </c>
      <c r="D34" s="56">
        <v>0.41964252479004799</v>
      </c>
      <c r="E34" s="57">
        <v>0.42799524537127298</v>
      </c>
      <c r="F34" s="56">
        <f t="shared" si="0"/>
        <v>0.40824101562693205</v>
      </c>
      <c r="G34" s="56">
        <f t="shared" si="1"/>
        <v>0.29847790568551635</v>
      </c>
      <c r="H34" s="58">
        <f t="shared" si="2"/>
        <v>1.1948700125567153E-2</v>
      </c>
    </row>
    <row r="35" spans="1:8" ht="14.25">
      <c r="A35" s="54">
        <v>280350</v>
      </c>
      <c r="B35" s="55" t="s">
        <v>52</v>
      </c>
      <c r="C35" s="56">
        <v>0.400684348299858</v>
      </c>
      <c r="D35" s="56">
        <v>0.42384765091787002</v>
      </c>
      <c r="E35" s="57">
        <v>0.44013861168214602</v>
      </c>
      <c r="F35" s="56">
        <f t="shared" si="0"/>
        <v>0.42109871417637568</v>
      </c>
      <c r="G35" s="56">
        <f t="shared" si="1"/>
        <v>0.34420787358946053</v>
      </c>
      <c r="H35" s="58">
        <f t="shared" si="2"/>
        <v>1.3779367196153459E-2</v>
      </c>
    </row>
    <row r="36" spans="1:8" ht="14.25">
      <c r="A36" s="54">
        <v>280360</v>
      </c>
      <c r="B36" s="55" t="s">
        <v>53</v>
      </c>
      <c r="C36" s="56">
        <v>0.36370699591884698</v>
      </c>
      <c r="D36" s="56">
        <v>0.39252290199659101</v>
      </c>
      <c r="E36" s="57">
        <v>0.41292249083494298</v>
      </c>
      <c r="F36" s="56">
        <f t="shared" si="0"/>
        <v>0.38915637510083423</v>
      </c>
      <c r="G36" s="56">
        <f t="shared" si="1"/>
        <v>0.2306010616795158</v>
      </c>
      <c r="H36" s="58">
        <f t="shared" si="2"/>
        <v>9.2314468915802722E-3</v>
      </c>
    </row>
    <row r="37" spans="1:8" ht="14.25">
      <c r="A37" s="54">
        <v>280370</v>
      </c>
      <c r="B37" s="55" t="s">
        <v>54</v>
      </c>
      <c r="C37" s="56">
        <v>0.35617474489795897</v>
      </c>
      <c r="D37" s="56">
        <v>0.36647353714661401</v>
      </c>
      <c r="E37" s="57">
        <v>0.40706396492928298</v>
      </c>
      <c r="F37" s="56">
        <f t="shared" si="0"/>
        <v>0.3785901913602196</v>
      </c>
      <c r="G37" s="56">
        <f t="shared" si="1"/>
        <v>0.19302114475523918</v>
      </c>
      <c r="H37" s="58">
        <f t="shared" si="2"/>
        <v>7.7270435521082457E-3</v>
      </c>
    </row>
    <row r="38" spans="1:8" ht="14.25">
      <c r="A38" s="54">
        <v>280380</v>
      </c>
      <c r="B38" s="55" t="s">
        <v>55</v>
      </c>
      <c r="C38" s="56">
        <v>0.43419638456448401</v>
      </c>
      <c r="D38" s="56">
        <v>0.41530121484271398</v>
      </c>
      <c r="E38" s="57">
        <v>0.44266982241587799</v>
      </c>
      <c r="F38" s="56">
        <f t="shared" si="0"/>
        <v>0.43380672576068763</v>
      </c>
      <c r="G38" s="56">
        <f t="shared" si="1"/>
        <v>0.38940546160560535</v>
      </c>
      <c r="H38" s="58">
        <f t="shared" si="2"/>
        <v>1.5588721976915203E-2</v>
      </c>
    </row>
    <row r="39" spans="1:8" ht="14.25">
      <c r="A39" s="54">
        <v>280390</v>
      </c>
      <c r="B39" s="55" t="s">
        <v>56</v>
      </c>
      <c r="C39" s="56">
        <v>0.46057835961258897</v>
      </c>
      <c r="D39" s="56">
        <v>0.45630905239554698</v>
      </c>
      <c r="E39" s="57">
        <v>0.46261206657353598</v>
      </c>
      <c r="F39" s="56">
        <f t="shared" si="0"/>
        <v>0.46053798095355941</v>
      </c>
      <c r="G39" s="56">
        <f t="shared" si="1"/>
        <v>0.48447842021490972</v>
      </c>
      <c r="H39" s="58">
        <f t="shared" si="2"/>
        <v>1.9394693041553911E-2</v>
      </c>
    </row>
    <row r="40" spans="1:8" ht="14.25">
      <c r="A40" s="54">
        <v>280400</v>
      </c>
      <c r="B40" s="55" t="s">
        <v>57</v>
      </c>
      <c r="C40" s="56">
        <v>0.35593389219007199</v>
      </c>
      <c r="D40" s="56">
        <v>0.39491039055015797</v>
      </c>
      <c r="E40" s="57">
        <v>0.41136210520674998</v>
      </c>
      <c r="F40" s="56">
        <f t="shared" si="0"/>
        <v>0.38590047706876041</v>
      </c>
      <c r="G40" s="56">
        <f t="shared" si="1"/>
        <v>0.21902106453362738</v>
      </c>
      <c r="H40" s="58">
        <f t="shared" si="2"/>
        <v>8.7678751808589767E-3</v>
      </c>
    </row>
    <row r="41" spans="1:8" ht="14.25">
      <c r="A41" s="54">
        <v>280410</v>
      </c>
      <c r="B41" s="55" t="s">
        <v>58</v>
      </c>
      <c r="C41" s="56">
        <v>0.423490692120775</v>
      </c>
      <c r="D41" s="56">
        <v>0.47627241232636602</v>
      </c>
      <c r="E41" s="57">
        <v>0.51868250839554997</v>
      </c>
      <c r="F41" s="56">
        <f t="shared" si="0"/>
        <v>0.47212376267180323</v>
      </c>
      <c r="G41" s="56">
        <f t="shared" si="1"/>
        <v>0.52568466129141389</v>
      </c>
      <c r="H41" s="58">
        <f t="shared" si="2"/>
        <v>2.1044265785620731E-2</v>
      </c>
    </row>
    <row r="42" spans="1:8" ht="14.25">
      <c r="A42" s="54">
        <v>280420</v>
      </c>
      <c r="B42" s="55" t="s">
        <v>59</v>
      </c>
      <c r="C42" s="56">
        <v>0.38403777293248498</v>
      </c>
      <c r="D42" s="56">
        <v>0.37605970619578299</v>
      </c>
      <c r="E42" s="57">
        <v>0.39949399922765499</v>
      </c>
      <c r="F42" s="56">
        <f t="shared" si="0"/>
        <v>0.38862465010321262</v>
      </c>
      <c r="G42" s="56">
        <f t="shared" si="1"/>
        <v>0.22870991708770133</v>
      </c>
      <c r="H42" s="58">
        <f t="shared" si="2"/>
        <v>9.1557403846956788E-3</v>
      </c>
    </row>
    <row r="43" spans="1:8" ht="14.25">
      <c r="A43" s="54">
        <v>280430</v>
      </c>
      <c r="B43" s="55" t="s">
        <v>60</v>
      </c>
      <c r="C43" s="56">
        <v>0.42422079955425601</v>
      </c>
      <c r="D43" s="56">
        <v>0.45390029635191897</v>
      </c>
      <c r="E43" s="57">
        <v>0.48545769848922199</v>
      </c>
      <c r="F43" s="56">
        <f t="shared" si="0"/>
        <v>0.454651458487775</v>
      </c>
      <c r="G43" s="56">
        <f t="shared" si="1"/>
        <v>0.46354228748547843</v>
      </c>
      <c r="H43" s="58">
        <f t="shared" si="2"/>
        <v>1.8556575489105588E-2</v>
      </c>
    </row>
    <row r="44" spans="1:8" ht="14.25">
      <c r="A44" s="54">
        <v>280440</v>
      </c>
      <c r="B44" s="55" t="s">
        <v>61</v>
      </c>
      <c r="C44" s="56">
        <v>0.36877233721486002</v>
      </c>
      <c r="D44" s="56">
        <v>0.40049238224926598</v>
      </c>
      <c r="E44" s="57">
        <v>0.42629005339510001</v>
      </c>
      <c r="F44" s="56">
        <f t="shared" si="0"/>
        <v>0.39812343269383721</v>
      </c>
      <c r="G44" s="56">
        <f t="shared" si="1"/>
        <v>0.26249349206618006</v>
      </c>
      <c r="H44" s="58">
        <f t="shared" si="2"/>
        <v>1.0508168148688275E-2</v>
      </c>
    </row>
    <row r="45" spans="1:8" ht="14.25">
      <c r="A45" s="54">
        <v>280445</v>
      </c>
      <c r="B45" s="55" t="s">
        <v>62</v>
      </c>
      <c r="C45" s="56">
        <v>0.356790312172513</v>
      </c>
      <c r="D45" s="56">
        <v>0.45873015258939898</v>
      </c>
      <c r="E45" s="57">
        <v>0.50533903957245996</v>
      </c>
      <c r="F45" s="56">
        <f t="shared" si="0"/>
        <v>0.43659777121586896</v>
      </c>
      <c r="G45" s="56">
        <f t="shared" si="1"/>
        <v>0.39933215405317513</v>
      </c>
      <c r="H45" s="58">
        <f t="shared" si="2"/>
        <v>1.5986108413349513E-2</v>
      </c>
    </row>
    <row r="46" spans="1:8" ht="14.25">
      <c r="A46" s="54">
        <v>280450</v>
      </c>
      <c r="B46" s="55" t="s">
        <v>63</v>
      </c>
      <c r="C46" s="56">
        <v>0.41604692104248903</v>
      </c>
      <c r="D46" s="56">
        <v>0.41401756202912599</v>
      </c>
      <c r="E46" s="57">
        <v>0.46382234196486</v>
      </c>
      <c r="F46" s="56">
        <f t="shared" si="0"/>
        <v>0.43475121760876484</v>
      </c>
      <c r="G46" s="56">
        <f t="shared" si="1"/>
        <v>0.39276466167799906</v>
      </c>
      <c r="H46" s="58">
        <f t="shared" si="2"/>
        <v>1.5723197841165961E-2</v>
      </c>
    </row>
    <row r="47" spans="1:8" ht="14.25">
      <c r="A47" s="54">
        <v>280460</v>
      </c>
      <c r="B47" s="55" t="s">
        <v>64</v>
      </c>
      <c r="C47" s="56">
        <v>0.33663875705461899</v>
      </c>
      <c r="D47" s="56">
        <v>0.35201513985937899</v>
      </c>
      <c r="E47" s="57">
        <v>0.35502266308557501</v>
      </c>
      <c r="F47" s="56">
        <f t="shared" si="0"/>
        <v>0.3470675960279534</v>
      </c>
      <c r="G47" s="56">
        <f t="shared" si="1"/>
        <v>8.0907202493314706E-2</v>
      </c>
      <c r="H47" s="58">
        <f t="shared" si="2"/>
        <v>3.2388859683628751E-3</v>
      </c>
    </row>
    <row r="48" spans="1:8" ht="14.25">
      <c r="A48" s="54">
        <v>280470</v>
      </c>
      <c r="B48" s="55" t="s">
        <v>65</v>
      </c>
      <c r="C48" s="56">
        <v>0.39701754533157502</v>
      </c>
      <c r="D48" s="56">
        <v>0.37765079537082602</v>
      </c>
      <c r="E48" s="57">
        <v>0.47844038464676097</v>
      </c>
      <c r="F48" s="56">
        <f t="shared" si="0"/>
        <v>0.42571333106549963</v>
      </c>
      <c r="G48" s="56">
        <f t="shared" si="1"/>
        <v>0.36062031951958917</v>
      </c>
      <c r="H48" s="58">
        <f t="shared" si="2"/>
        <v>1.4436392024493067E-2</v>
      </c>
    </row>
    <row r="49" spans="1:8" ht="14.25">
      <c r="A49" s="54">
        <v>280480</v>
      </c>
      <c r="B49" s="55" t="s">
        <v>66</v>
      </c>
      <c r="C49" s="56">
        <v>0.40619190969167202</v>
      </c>
      <c r="D49" s="56">
        <v>0.43198828404723399</v>
      </c>
      <c r="E49" s="57">
        <v>0.44945624291591701</v>
      </c>
      <c r="F49" s="56">
        <f t="shared" si="0"/>
        <v>0.42865691785248244</v>
      </c>
      <c r="G49" s="56">
        <f t="shared" si="1"/>
        <v>0.37108954375700315</v>
      </c>
      <c r="H49" s="58">
        <f t="shared" si="2"/>
        <v>1.4855497152803572E-2</v>
      </c>
    </row>
    <row r="50" spans="1:8" ht="14.25">
      <c r="A50" s="54">
        <v>280490</v>
      </c>
      <c r="B50" s="55" t="s">
        <v>67</v>
      </c>
      <c r="C50" s="56">
        <v>0.36434961938288402</v>
      </c>
      <c r="D50" s="56">
        <v>0.41089706217407301</v>
      </c>
      <c r="E50" s="57">
        <v>0.42877876722299602</v>
      </c>
      <c r="F50" s="56">
        <f t="shared" si="0"/>
        <v>0.39943076707716663</v>
      </c>
      <c r="G50" s="56">
        <f t="shared" si="1"/>
        <v>0.267143185723212</v>
      </c>
      <c r="H50" s="58">
        <f t="shared" si="2"/>
        <v>1.0694305193090361E-2</v>
      </c>
    </row>
    <row r="51" spans="1:8" ht="14.25">
      <c r="A51" s="54">
        <v>280500</v>
      </c>
      <c r="B51" s="55" t="s">
        <v>68</v>
      </c>
      <c r="C51" s="56">
        <v>0.28125</v>
      </c>
      <c r="D51" s="56">
        <v>0.399705061983471</v>
      </c>
      <c r="E51" s="57">
        <v>0.46182947684800602</v>
      </c>
      <c r="F51" s="56">
        <f t="shared" si="0"/>
        <v>0.37717280313589663</v>
      </c>
      <c r="G51" s="56">
        <f t="shared" si="1"/>
        <v>0.18798003123430332</v>
      </c>
      <c r="H51" s="58">
        <f t="shared" si="2"/>
        <v>7.5252371449563895E-3</v>
      </c>
    </row>
    <row r="52" spans="1:8" ht="14.25">
      <c r="A52" s="54">
        <v>280510</v>
      </c>
      <c r="B52" s="55" t="s">
        <v>69</v>
      </c>
      <c r="C52" s="56">
        <v>0.36009432909981998</v>
      </c>
      <c r="D52" s="56">
        <v>0.380769685270679</v>
      </c>
      <c r="E52" s="57">
        <v>0.37601775205947702</v>
      </c>
      <c r="F52" s="56">
        <f t="shared" si="0"/>
        <v>0.37059876951785464</v>
      </c>
      <c r="G52" s="56">
        <f t="shared" si="1"/>
        <v>0.1645986815163541</v>
      </c>
      <c r="H52" s="58">
        <f t="shared" si="2"/>
        <v>6.5892323989128155E-3</v>
      </c>
    </row>
    <row r="53" spans="1:8" ht="14.25">
      <c r="A53" s="54">
        <v>280520</v>
      </c>
      <c r="B53" s="55" t="s">
        <v>70</v>
      </c>
      <c r="C53" s="56">
        <v>0.39505383645728698</v>
      </c>
      <c r="D53" s="56">
        <v>0.41765316935100999</v>
      </c>
      <c r="E53" s="57">
        <v>0.47501903597339201</v>
      </c>
      <c r="F53" s="56">
        <f t="shared" si="0"/>
        <v>0.43155978284247359</v>
      </c>
      <c r="G53" s="56">
        <f t="shared" si="1"/>
        <v>0.38141393597317647</v>
      </c>
      <c r="H53" s="58">
        <f t="shared" si="2"/>
        <v>1.5268804349818593E-2</v>
      </c>
    </row>
    <row r="54" spans="1:8" ht="14.25">
      <c r="A54" s="54">
        <v>280530</v>
      </c>
      <c r="B54" s="55" t="s">
        <v>71</v>
      </c>
      <c r="C54" s="56">
        <v>0.40781958387297401</v>
      </c>
      <c r="D54" s="56">
        <v>0.521384984064718</v>
      </c>
      <c r="E54" s="57">
        <v>0.51354064879773198</v>
      </c>
      <c r="F54" s="56">
        <f t="shared" si="0"/>
        <v>0.47282108988122606</v>
      </c>
      <c r="G54" s="56">
        <f t="shared" si="1"/>
        <v>0.52816479028050367</v>
      </c>
      <c r="H54" s="58">
        <f t="shared" si="2"/>
        <v>2.1143550580236595E-2</v>
      </c>
    </row>
    <row r="55" spans="1:8" ht="14.25">
      <c r="A55" s="54">
        <v>280540</v>
      </c>
      <c r="B55" s="55" t="s">
        <v>72</v>
      </c>
      <c r="C55" s="56">
        <v>0.344361600954462</v>
      </c>
      <c r="D55" s="56">
        <v>0.34331424828235702</v>
      </c>
      <c r="E55" s="57">
        <v>0.351468172954992</v>
      </c>
      <c r="F55" s="56">
        <f t="shared" si="0"/>
        <v>0.34699475922025302</v>
      </c>
      <c r="G55" s="56">
        <f t="shared" si="1"/>
        <v>8.0648149532510316E-2</v>
      </c>
      <c r="H55" s="58">
        <f t="shared" si="2"/>
        <v>3.2285155319374962E-3</v>
      </c>
    </row>
    <row r="56" spans="1:8" ht="14.25">
      <c r="A56" s="54">
        <v>280550</v>
      </c>
      <c r="B56" s="55" t="s">
        <v>73</v>
      </c>
      <c r="C56" s="56">
        <v>0.44934642136226499</v>
      </c>
      <c r="D56" s="56">
        <v>0.45202367087433798</v>
      </c>
      <c r="E56" s="57">
        <v>0.48691868316762699</v>
      </c>
      <c r="F56" s="56">
        <f t="shared" si="0"/>
        <v>0.4649107759868244</v>
      </c>
      <c r="G56" s="56">
        <f t="shared" si="1"/>
        <v>0.50003079731822786</v>
      </c>
      <c r="H56" s="58">
        <f t="shared" si="2"/>
        <v>2.001728750066634E-2</v>
      </c>
    </row>
    <row r="57" spans="1:8" ht="14.25">
      <c r="A57" s="54">
        <v>280560</v>
      </c>
      <c r="B57" s="55" t="s">
        <v>74</v>
      </c>
      <c r="C57" s="56">
        <v>0.315104825026641</v>
      </c>
      <c r="D57" s="56">
        <v>0.34254165355255001</v>
      </c>
      <c r="E57" s="57">
        <v>0.356999352702073</v>
      </c>
      <c r="F57" s="56">
        <f t="shared" si="0"/>
        <v>0.33735000180199565</v>
      </c>
      <c r="G57" s="56">
        <f t="shared" si="1"/>
        <v>4.6345397334503449E-2</v>
      </c>
      <c r="H57" s="58">
        <f t="shared" si="2"/>
        <v>1.8553040087788064E-3</v>
      </c>
    </row>
    <row r="58" spans="1:8" ht="14.25">
      <c r="A58" s="54">
        <v>280570</v>
      </c>
      <c r="B58" s="55" t="s">
        <v>75</v>
      </c>
      <c r="C58" s="56">
        <v>0.37474259698184897</v>
      </c>
      <c r="D58" s="56">
        <v>0.39513136292925899</v>
      </c>
      <c r="E58" s="57">
        <v>0.42358816871671501</v>
      </c>
      <c r="F58" s="56">
        <f t="shared" si="0"/>
        <v>0.39835857886527742</v>
      </c>
      <c r="G58" s="56">
        <f t="shared" si="1"/>
        <v>0.26332981800984295</v>
      </c>
      <c r="H58" s="58">
        <f t="shared" si="2"/>
        <v>1.054164804022366E-2</v>
      </c>
    </row>
    <row r="59" spans="1:8" ht="14.25">
      <c r="A59" s="54">
        <v>280580</v>
      </c>
      <c r="B59" s="55" t="s">
        <v>76</v>
      </c>
      <c r="C59" s="56">
        <v>0.382606171436356</v>
      </c>
      <c r="D59" s="56">
        <v>0.40672894793050501</v>
      </c>
      <c r="E59" s="57">
        <v>0.427757854373225</v>
      </c>
      <c r="F59" s="56">
        <f t="shared" si="0"/>
        <v>0.40549139990993344</v>
      </c>
      <c r="G59" s="56">
        <f t="shared" si="1"/>
        <v>0.28869856313809228</v>
      </c>
      <c r="H59" s="58">
        <f t="shared" si="2"/>
        <v>1.1557212416431702E-2</v>
      </c>
    </row>
    <row r="60" spans="1:8" ht="14.25">
      <c r="A60" s="54">
        <v>280590</v>
      </c>
      <c r="B60" s="55" t="s">
        <v>77</v>
      </c>
      <c r="C60" s="56">
        <v>0.44829719828429299</v>
      </c>
      <c r="D60" s="56">
        <v>0.45234777831938899</v>
      </c>
      <c r="E60" s="57">
        <v>0.410367750467449</v>
      </c>
      <c r="F60" s="56">
        <f t="shared" si="0"/>
        <v>0.43393553516457462</v>
      </c>
      <c r="G60" s="56">
        <f t="shared" si="1"/>
        <v>0.38986358790891124</v>
      </c>
      <c r="H60" s="58">
        <f t="shared" si="2"/>
        <v>1.5607061739133999E-2</v>
      </c>
    </row>
    <row r="61" spans="1:8" ht="14.25">
      <c r="A61" s="54">
        <v>280600</v>
      </c>
      <c r="B61" s="55" t="s">
        <v>78</v>
      </c>
      <c r="C61" s="56">
        <v>0.414557782813192</v>
      </c>
      <c r="D61" s="56">
        <v>0.43231141607524498</v>
      </c>
      <c r="E61" s="57">
        <v>0.444959035342959</v>
      </c>
      <c r="F61" s="56">
        <f t="shared" si="0"/>
        <v>0.43026901047750943</v>
      </c>
      <c r="G61" s="56">
        <f t="shared" si="1"/>
        <v>0.37682314714777942</v>
      </c>
      <c r="H61" s="58">
        <f t="shared" si="2"/>
        <v>1.508502539007117E-2</v>
      </c>
    </row>
    <row r="62" spans="1:8" ht="14.25">
      <c r="A62" s="54">
        <v>280610</v>
      </c>
      <c r="B62" s="55" t="s">
        <v>79</v>
      </c>
      <c r="C62" s="56">
        <v>0.36688917378549402</v>
      </c>
      <c r="D62" s="56">
        <v>0.37276560054680602</v>
      </c>
      <c r="E62" s="57">
        <v>0.428954385774932</v>
      </c>
      <c r="F62" s="56">
        <f t="shared" si="0"/>
        <v>0.39289054393353162</v>
      </c>
      <c r="G62" s="56">
        <f t="shared" si="1"/>
        <v>0.24388208706757403</v>
      </c>
      <c r="H62" s="58">
        <f t="shared" si="2"/>
        <v>9.7631143507092323E-3</v>
      </c>
    </row>
    <row r="63" spans="1:8" ht="14.25">
      <c r="A63" s="54">
        <v>280620</v>
      </c>
      <c r="B63" s="55" t="s">
        <v>80</v>
      </c>
      <c r="C63" s="56">
        <v>0.44363508869295698</v>
      </c>
      <c r="D63" s="56">
        <v>0.44633516228028702</v>
      </c>
      <c r="E63" s="57">
        <v>0.47238021232927901</v>
      </c>
      <c r="F63" s="56">
        <f t="shared" si="0"/>
        <v>0.45567315286495186</v>
      </c>
      <c r="G63" s="56">
        <f t="shared" si="1"/>
        <v>0.46717606773754072</v>
      </c>
      <c r="H63" s="58">
        <f t="shared" si="2"/>
        <v>1.8702043377103458E-2</v>
      </c>
    </row>
    <row r="64" spans="1:8" ht="14.25">
      <c r="A64" s="54">
        <v>280630</v>
      </c>
      <c r="B64" s="55" t="s">
        <v>81</v>
      </c>
      <c r="C64" s="56">
        <v>0.34567496123904501</v>
      </c>
      <c r="D64" s="56">
        <v>0.367464248788889</v>
      </c>
      <c r="E64" s="57">
        <v>0.40799585390343301</v>
      </c>
      <c r="F64" s="56">
        <f t="shared" si="0"/>
        <v>0.37496117581476907</v>
      </c>
      <c r="G64" s="56">
        <f t="shared" si="1"/>
        <v>0.18011410981596163</v>
      </c>
      <c r="H64" s="58">
        <f t="shared" si="2"/>
        <v>7.210347719478886E-3</v>
      </c>
    </row>
    <row r="65" spans="1:8" ht="14.25">
      <c r="A65" s="54">
        <v>280640</v>
      </c>
      <c r="B65" s="55" t="s">
        <v>82</v>
      </c>
      <c r="C65" s="56">
        <v>0.31021579312388198</v>
      </c>
      <c r="D65" s="56">
        <v>0.36833598214542801</v>
      </c>
      <c r="E65" s="57">
        <v>0.41041442008726498</v>
      </c>
      <c r="F65" s="56">
        <f t="shared" si="0"/>
        <v>0.36191928171354443</v>
      </c>
      <c r="G65" s="56">
        <f t="shared" si="1"/>
        <v>0.13372902804085277</v>
      </c>
      <c r="H65" s="58">
        <f t="shared" si="2"/>
        <v>5.35345505883871E-3</v>
      </c>
    </row>
    <row r="66" spans="1:8" ht="14.25">
      <c r="A66" s="54">
        <v>280650</v>
      </c>
      <c r="B66" s="55" t="s">
        <v>83</v>
      </c>
      <c r="C66" s="56">
        <v>0.330399400448114</v>
      </c>
      <c r="D66" s="56">
        <v>0.33546023225937399</v>
      </c>
      <c r="E66" s="57">
        <v>0.41324257978238799</v>
      </c>
      <c r="F66" s="56">
        <f t="shared" si="0"/>
        <v>0.3645488385440756</v>
      </c>
      <c r="G66" s="56">
        <f t="shared" si="1"/>
        <v>0.1430813665639076</v>
      </c>
      <c r="H66" s="58">
        <f t="shared" si="2"/>
        <v>5.7278488962254964E-3</v>
      </c>
    </row>
    <row r="67" spans="1:8" ht="14.25">
      <c r="A67" s="54">
        <v>280660</v>
      </c>
      <c r="B67" s="55" t="s">
        <v>84</v>
      </c>
      <c r="C67" s="56">
        <v>0.42593463164319101</v>
      </c>
      <c r="D67" s="56">
        <v>0.42159347437582301</v>
      </c>
      <c r="E67" s="57">
        <v>0.42343148541133202</v>
      </c>
      <c r="F67" s="56">
        <f t="shared" si="0"/>
        <v>0.42406514169697385</v>
      </c>
      <c r="G67" s="56">
        <f t="shared" si="1"/>
        <v>0.35475833367255222</v>
      </c>
      <c r="H67" s="58">
        <f t="shared" si="2"/>
        <v>1.4201724366712184E-2</v>
      </c>
    </row>
    <row r="68" spans="1:8" ht="14.25">
      <c r="A68" s="54">
        <v>280670</v>
      </c>
      <c r="B68" s="55" t="s">
        <v>85</v>
      </c>
      <c r="C68" s="56">
        <v>0.50967506431853105</v>
      </c>
      <c r="D68" s="56">
        <v>0.54155454818391602</v>
      </c>
      <c r="E68" s="57">
        <v>0.53073691030667303</v>
      </c>
      <c r="F68" s="56">
        <f t="shared" si="0"/>
        <v>0.5244756994868649</v>
      </c>
      <c r="G68" s="56">
        <f t="shared" si="1"/>
        <v>0.71188068860189058</v>
      </c>
      <c r="H68" s="58">
        <f t="shared" si="2"/>
        <v>2.8498085490617265E-2</v>
      </c>
    </row>
    <row r="69" spans="1:8" ht="14.25">
      <c r="A69" s="54">
        <v>280680</v>
      </c>
      <c r="B69" s="55" t="s">
        <v>86</v>
      </c>
      <c r="C69" s="56">
        <v>0.40291097473225501</v>
      </c>
      <c r="D69" s="56">
        <v>0.487768025127164</v>
      </c>
      <c r="E69" s="57">
        <v>0.49038583530383201</v>
      </c>
      <c r="F69" s="56">
        <f t="shared" si="0"/>
        <v>0.45487232903986763</v>
      </c>
      <c r="G69" s="56">
        <f t="shared" si="1"/>
        <v>0.46432784045355296</v>
      </c>
      <c r="H69" s="58">
        <f t="shared" si="2"/>
        <v>1.8588022831335874E-2</v>
      </c>
    </row>
    <row r="70" spans="1:8" ht="14.25">
      <c r="A70" s="54">
        <v>280690</v>
      </c>
      <c r="B70" s="55" t="s">
        <v>87</v>
      </c>
      <c r="C70" s="56">
        <v>0.47331250000000002</v>
      </c>
      <c r="D70" s="56">
        <v>0.48555130385487499</v>
      </c>
      <c r="E70" s="57">
        <v>0.48389276825708799</v>
      </c>
      <c r="F70" s="56">
        <f t="shared" si="0"/>
        <v>0.47999236807381024</v>
      </c>
      <c r="G70" s="56">
        <f t="shared" si="1"/>
        <v>0.55367031293030322</v>
      </c>
      <c r="H70" s="58">
        <f t="shared" si="2"/>
        <v>2.2164590449128656E-2</v>
      </c>
    </row>
    <row r="71" spans="1:8" ht="14.25">
      <c r="A71" s="54">
        <v>280700</v>
      </c>
      <c r="B71" s="55" t="s">
        <v>88</v>
      </c>
      <c r="C71" s="56">
        <v>0.374709555548846</v>
      </c>
      <c r="D71" s="56">
        <v>0.48221085430055699</v>
      </c>
      <c r="E71" s="57">
        <v>0.47057520103290601</v>
      </c>
      <c r="F71" s="56">
        <f t="shared" si="0"/>
        <v>0.43455607349281222</v>
      </c>
      <c r="G71" s="56">
        <f t="shared" si="1"/>
        <v>0.39207060790742415</v>
      </c>
      <c r="H71" s="58">
        <f t="shared" si="2"/>
        <v>1.5695413404805177E-2</v>
      </c>
    </row>
    <row r="72" spans="1:8" ht="14.25">
      <c r="A72" s="54">
        <v>280710</v>
      </c>
      <c r="B72" s="55" t="s">
        <v>89</v>
      </c>
      <c r="C72" s="56">
        <v>0.41647086834577801</v>
      </c>
      <c r="D72" s="56">
        <v>0.422408005154086</v>
      </c>
      <c r="E72" s="57">
        <v>0.42318235955676597</v>
      </c>
      <c r="F72" s="56">
        <f t="shared" si="0"/>
        <v>0.42034289219183485</v>
      </c>
      <c r="G72" s="56">
        <f t="shared" si="1"/>
        <v>0.34151970082189759</v>
      </c>
      <c r="H72" s="58">
        <f t="shared" si="2"/>
        <v>1.3671753970271447E-2</v>
      </c>
    </row>
    <row r="73" spans="1:8" ht="14.25">
      <c r="A73" s="54">
        <v>280720</v>
      </c>
      <c r="B73" s="55" t="s">
        <v>90</v>
      </c>
      <c r="C73" s="56">
        <v>0.44304203202507297</v>
      </c>
      <c r="D73" s="56">
        <v>0.439142061610859</v>
      </c>
      <c r="E73" s="57">
        <v>0.44962069435457402</v>
      </c>
      <c r="F73" s="56">
        <f t="shared" si="0"/>
        <v>0.44489350287403062</v>
      </c>
      <c r="G73" s="56">
        <f t="shared" si="1"/>
        <v>0.42883693214457641</v>
      </c>
      <c r="H73" s="58">
        <f t="shared" si="2"/>
        <v>1.716724691295091E-2</v>
      </c>
    </row>
    <row r="74" spans="1:8" ht="14.25">
      <c r="A74" s="54">
        <v>280730</v>
      </c>
      <c r="B74" s="55" t="s">
        <v>91</v>
      </c>
      <c r="C74" s="56">
        <v>0.56297834312051698</v>
      </c>
      <c r="D74" s="56">
        <v>0.50923466877652801</v>
      </c>
      <c r="E74" s="57">
        <v>0.51904263624291103</v>
      </c>
      <c r="F74" s="56">
        <f t="shared" si="0"/>
        <v>0.53465532550067685</v>
      </c>
      <c r="G74" s="56">
        <f t="shared" si="1"/>
        <v>0.74808576597990384</v>
      </c>
      <c r="H74" s="58">
        <f t="shared" si="2"/>
        <v>2.9947451103188392E-2</v>
      </c>
    </row>
    <row r="75" spans="1:8" ht="14.25">
      <c r="A75" s="54">
        <v>280740</v>
      </c>
      <c r="B75" s="55" t="s">
        <v>92</v>
      </c>
      <c r="C75" s="56">
        <v>0.47681838349008199</v>
      </c>
      <c r="D75" s="56">
        <v>0.48417501211154201</v>
      </c>
      <c r="E75" s="57">
        <v>0.48565992473305297</v>
      </c>
      <c r="F75" s="56">
        <f t="shared" si="0"/>
        <v>0.48182632571156242</v>
      </c>
      <c r="G75" s="56">
        <f t="shared" si="1"/>
        <v>0.5601930062092827</v>
      </c>
      <c r="H75" s="58">
        <f t="shared" si="2"/>
        <v>2.2425707618999497E-2</v>
      </c>
    </row>
    <row r="76" spans="1:8" ht="14.25">
      <c r="A76" s="54">
        <v>280750</v>
      </c>
      <c r="B76" s="55" t="s">
        <v>93</v>
      </c>
      <c r="C76" s="56">
        <v>0.52252508498749295</v>
      </c>
      <c r="D76" s="56">
        <v>0.51198953882300102</v>
      </c>
      <c r="E76" s="57">
        <v>0.47682399189268299</v>
      </c>
      <c r="F76" s="56">
        <f t="shared" si="0"/>
        <v>0.50213753851667065</v>
      </c>
      <c r="G76" s="56">
        <f t="shared" si="1"/>
        <v>0.63243230363066849</v>
      </c>
      <c r="H76" s="58">
        <f t="shared" si="2"/>
        <v>2.5317599064657279E-2</v>
      </c>
    </row>
    <row r="77" spans="1:8" ht="14.25">
      <c r="A77" s="54">
        <v>280760</v>
      </c>
      <c r="B77" s="55" t="s">
        <v>94</v>
      </c>
      <c r="C77" s="56">
        <v>0.41301848740811498</v>
      </c>
      <c r="D77" s="56">
        <v>0.42094899593308199</v>
      </c>
      <c r="E77" s="57">
        <v>0.43516642438140002</v>
      </c>
      <c r="F77" s="56">
        <f t="shared" si="0"/>
        <v>0.42346376390242241</v>
      </c>
      <c r="G77" s="56">
        <f t="shared" si="1"/>
        <v>0.35261946044129483</v>
      </c>
      <c r="H77" s="58">
        <f t="shared" si="2"/>
        <v>1.4116100759872003E-2</v>
      </c>
    </row>
    <row r="78" spans="1:8" ht="9.75" customHeight="1">
      <c r="A78" s="61"/>
      <c r="C78" s="62"/>
      <c r="D78" s="62"/>
      <c r="E78" s="63"/>
      <c r="F78" s="62"/>
      <c r="G78" s="62"/>
    </row>
    <row r="79" spans="1:8" ht="9.75" customHeight="1">
      <c r="A79" s="61"/>
      <c r="C79" s="62"/>
      <c r="D79" s="62"/>
      <c r="E79" s="63"/>
      <c r="F79" s="62"/>
      <c r="G79" s="62"/>
    </row>
    <row r="80" spans="1:8" ht="9.75" customHeight="1">
      <c r="A80" s="61"/>
      <c r="C80" s="62"/>
      <c r="D80" s="62"/>
      <c r="E80" s="63"/>
      <c r="F80" s="62"/>
      <c r="G80" s="62"/>
    </row>
    <row r="81" spans="1:7" ht="9.75" customHeight="1">
      <c r="A81" s="61"/>
      <c r="C81" s="62"/>
      <c r="D81" s="62"/>
      <c r="E81" s="63"/>
      <c r="F81" s="62"/>
      <c r="G81" s="62"/>
    </row>
    <row r="82" spans="1:7" ht="9.75" customHeight="1">
      <c r="A82" s="61"/>
      <c r="C82" s="62"/>
      <c r="D82" s="62"/>
      <c r="E82" s="63"/>
      <c r="F82" s="62"/>
      <c r="G82" s="62"/>
    </row>
    <row r="83" spans="1:7" ht="9.75" customHeight="1">
      <c r="A83" s="61"/>
      <c r="C83" s="62"/>
      <c r="D83" s="62"/>
      <c r="E83" s="63"/>
      <c r="F83" s="62"/>
      <c r="G83" s="62"/>
    </row>
    <row r="84" spans="1:7" ht="9.75" customHeight="1">
      <c r="A84" s="61"/>
      <c r="C84" s="62"/>
      <c r="D84" s="62"/>
      <c r="E84" s="63"/>
      <c r="F84" s="62"/>
      <c r="G84" s="62"/>
    </row>
    <row r="85" spans="1:7" ht="9.75" customHeight="1">
      <c r="A85" s="61"/>
      <c r="C85" s="62"/>
      <c r="D85" s="62"/>
      <c r="E85" s="63"/>
      <c r="F85" s="62"/>
      <c r="G85" s="62"/>
    </row>
    <row r="86" spans="1:7" ht="9.75" customHeight="1">
      <c r="A86" s="61"/>
      <c r="C86" s="62"/>
      <c r="D86" s="62"/>
      <c r="E86" s="63"/>
      <c r="F86" s="62"/>
      <c r="G86" s="62"/>
    </row>
    <row r="87" spans="1:7" ht="9.75" customHeight="1">
      <c r="A87" s="61"/>
      <c r="C87" s="62"/>
      <c r="D87" s="62"/>
      <c r="E87" s="63"/>
      <c r="F87" s="62"/>
      <c r="G87" s="62"/>
    </row>
    <row r="88" spans="1:7" ht="9.75" customHeight="1">
      <c r="A88" s="61"/>
      <c r="C88" s="62"/>
      <c r="D88" s="62"/>
      <c r="E88" s="63"/>
      <c r="F88" s="62"/>
      <c r="G88" s="62"/>
    </row>
    <row r="89" spans="1:7" ht="9.75" customHeight="1">
      <c r="A89" s="61"/>
      <c r="C89" s="62"/>
      <c r="D89" s="62"/>
      <c r="E89" s="63"/>
      <c r="F89" s="62"/>
      <c r="G89" s="62"/>
    </row>
    <row r="90" spans="1:7" ht="9.75" customHeight="1">
      <c r="A90" s="61"/>
      <c r="C90" s="62"/>
      <c r="D90" s="62"/>
      <c r="E90" s="63"/>
      <c r="F90" s="62"/>
      <c r="G90" s="62"/>
    </row>
    <row r="91" spans="1:7" ht="9.75" customHeight="1">
      <c r="A91" s="61"/>
      <c r="C91" s="62"/>
      <c r="D91" s="62"/>
      <c r="E91" s="63"/>
      <c r="F91" s="62"/>
      <c r="G91" s="62"/>
    </row>
    <row r="92" spans="1:7" ht="9.75" customHeight="1">
      <c r="A92" s="61"/>
      <c r="C92" s="62"/>
      <c r="D92" s="62"/>
      <c r="E92" s="63"/>
      <c r="F92" s="62"/>
      <c r="G92" s="62"/>
    </row>
    <row r="93" spans="1:7" ht="9.75" customHeight="1">
      <c r="A93" s="61"/>
      <c r="C93" s="62"/>
      <c r="D93" s="62"/>
      <c r="E93" s="63"/>
      <c r="F93" s="62"/>
      <c r="G93" s="62"/>
    </row>
    <row r="94" spans="1:7" ht="9.75" customHeight="1">
      <c r="A94" s="61"/>
      <c r="C94" s="62"/>
      <c r="D94" s="62"/>
      <c r="E94" s="63"/>
      <c r="F94" s="62"/>
      <c r="G94" s="62"/>
    </row>
    <row r="95" spans="1:7" ht="9.75" customHeight="1">
      <c r="A95" s="61"/>
      <c r="C95" s="62"/>
      <c r="D95" s="62"/>
      <c r="E95" s="63"/>
      <c r="F95" s="62"/>
      <c r="G95" s="62"/>
    </row>
    <row r="96" spans="1:7" ht="9.75" customHeight="1">
      <c r="A96" s="61"/>
      <c r="C96" s="62"/>
      <c r="D96" s="62"/>
      <c r="E96" s="63"/>
      <c r="F96" s="62"/>
      <c r="G96" s="62"/>
    </row>
    <row r="97" spans="1:7" ht="9.75" customHeight="1">
      <c r="A97" s="61"/>
      <c r="C97" s="62"/>
      <c r="D97" s="62"/>
      <c r="E97" s="63"/>
      <c r="F97" s="62"/>
      <c r="G97" s="62"/>
    </row>
    <row r="98" spans="1:7" ht="9.75" customHeight="1">
      <c r="A98" s="61"/>
      <c r="C98" s="62"/>
      <c r="D98" s="62"/>
      <c r="E98" s="63"/>
      <c r="F98" s="62"/>
      <c r="G98" s="62"/>
    </row>
    <row r="99" spans="1:7" ht="9.75" customHeight="1">
      <c r="A99" s="61"/>
      <c r="C99" s="62"/>
      <c r="D99" s="62"/>
      <c r="E99" s="63"/>
      <c r="F99" s="62"/>
      <c r="G99" s="62"/>
    </row>
    <row r="100" spans="1:7" ht="9.75" customHeight="1">
      <c r="A100" s="61"/>
      <c r="C100" s="62"/>
      <c r="D100" s="62"/>
      <c r="E100" s="63"/>
      <c r="F100" s="62"/>
      <c r="G100" s="62"/>
    </row>
    <row r="101" spans="1:7" ht="9.75" customHeight="1">
      <c r="A101" s="61"/>
      <c r="C101" s="62"/>
      <c r="D101" s="62"/>
      <c r="E101" s="63"/>
      <c r="F101" s="62"/>
      <c r="G101" s="62"/>
    </row>
    <row r="102" spans="1:7" ht="9.75" customHeight="1">
      <c r="A102" s="61"/>
      <c r="C102" s="62"/>
      <c r="D102" s="62"/>
      <c r="E102" s="63"/>
      <c r="F102" s="62"/>
      <c r="G102" s="62"/>
    </row>
    <row r="103" spans="1:7" ht="9.75" customHeight="1">
      <c r="A103" s="61"/>
      <c r="C103" s="62"/>
      <c r="D103" s="62"/>
      <c r="E103" s="63"/>
      <c r="F103" s="62"/>
      <c r="G103" s="62"/>
    </row>
    <row r="104" spans="1:7" ht="9.75" customHeight="1">
      <c r="A104" s="61"/>
      <c r="C104" s="62"/>
      <c r="D104" s="62"/>
      <c r="E104" s="63"/>
      <c r="F104" s="62"/>
      <c r="G104" s="62"/>
    </row>
    <row r="105" spans="1:7" ht="9.75" customHeight="1">
      <c r="A105" s="61"/>
      <c r="C105" s="62"/>
      <c r="D105" s="62"/>
      <c r="E105" s="63"/>
      <c r="F105" s="62"/>
      <c r="G105" s="62"/>
    </row>
    <row r="106" spans="1:7" ht="9.75" customHeight="1">
      <c r="A106" s="61"/>
      <c r="C106" s="62"/>
      <c r="D106" s="62"/>
      <c r="E106" s="63"/>
      <c r="F106" s="62"/>
      <c r="G106" s="62"/>
    </row>
    <row r="107" spans="1:7" ht="9.75" customHeight="1">
      <c r="A107" s="61"/>
      <c r="C107" s="62"/>
      <c r="D107" s="62"/>
      <c r="E107" s="63"/>
      <c r="F107" s="62"/>
      <c r="G107" s="62"/>
    </row>
    <row r="108" spans="1:7" ht="9.75" customHeight="1">
      <c r="A108" s="61"/>
      <c r="C108" s="62"/>
      <c r="D108" s="62"/>
      <c r="E108" s="63"/>
      <c r="F108" s="62"/>
      <c r="G108" s="62"/>
    </row>
    <row r="109" spans="1:7" ht="9.75" customHeight="1">
      <c r="A109" s="61"/>
      <c r="C109" s="62"/>
      <c r="D109" s="62"/>
      <c r="E109" s="63"/>
      <c r="F109" s="62"/>
      <c r="G109" s="62"/>
    </row>
    <row r="110" spans="1:7" ht="9.75" customHeight="1">
      <c r="A110" s="61"/>
      <c r="C110" s="62"/>
      <c r="D110" s="62"/>
      <c r="E110" s="63"/>
      <c r="F110" s="62"/>
      <c r="G110" s="62"/>
    </row>
    <row r="111" spans="1:7" ht="9.75" customHeight="1">
      <c r="A111" s="61"/>
      <c r="C111" s="62"/>
      <c r="D111" s="62"/>
      <c r="E111" s="63"/>
      <c r="F111" s="62"/>
      <c r="G111" s="62"/>
    </row>
    <row r="112" spans="1:7" ht="9.75" customHeight="1">
      <c r="A112" s="61"/>
      <c r="C112" s="62"/>
      <c r="D112" s="62"/>
      <c r="E112" s="63"/>
      <c r="F112" s="62"/>
      <c r="G112" s="62"/>
    </row>
    <row r="113" spans="1:7" ht="9.75" customHeight="1">
      <c r="A113" s="61"/>
      <c r="C113" s="62"/>
      <c r="D113" s="62"/>
      <c r="E113" s="63"/>
      <c r="F113" s="62"/>
      <c r="G113" s="62"/>
    </row>
    <row r="114" spans="1:7" ht="9.75" customHeight="1">
      <c r="A114" s="61"/>
      <c r="C114" s="62"/>
      <c r="D114" s="62"/>
      <c r="E114" s="63"/>
      <c r="F114" s="62"/>
      <c r="G114" s="62"/>
    </row>
    <row r="115" spans="1:7" ht="9.75" customHeight="1">
      <c r="A115" s="61"/>
      <c r="C115" s="62"/>
      <c r="D115" s="62"/>
      <c r="E115" s="63"/>
      <c r="F115" s="62"/>
      <c r="G115" s="62"/>
    </row>
    <row r="116" spans="1:7" ht="9.75" customHeight="1">
      <c r="A116" s="61"/>
      <c r="C116" s="62"/>
      <c r="D116" s="62"/>
      <c r="E116" s="63"/>
      <c r="F116" s="62"/>
      <c r="G116" s="62"/>
    </row>
    <row r="117" spans="1:7" ht="9.75" customHeight="1">
      <c r="A117" s="61"/>
      <c r="C117" s="62"/>
      <c r="D117" s="62"/>
      <c r="E117" s="63"/>
      <c r="F117" s="62"/>
      <c r="G117" s="62"/>
    </row>
    <row r="118" spans="1:7" ht="9.75" customHeight="1">
      <c r="A118" s="61"/>
      <c r="C118" s="62"/>
      <c r="D118" s="62"/>
      <c r="E118" s="63"/>
      <c r="F118" s="62"/>
      <c r="G118" s="62"/>
    </row>
    <row r="119" spans="1:7" ht="9.75" customHeight="1">
      <c r="A119" s="61"/>
      <c r="C119" s="62"/>
      <c r="D119" s="62"/>
      <c r="E119" s="63"/>
      <c r="F119" s="62"/>
      <c r="G119" s="62"/>
    </row>
    <row r="120" spans="1:7" ht="9.75" customHeight="1">
      <c r="A120" s="61"/>
      <c r="C120" s="62"/>
      <c r="D120" s="62"/>
      <c r="E120" s="63"/>
      <c r="F120" s="62"/>
      <c r="G120" s="62"/>
    </row>
    <row r="121" spans="1:7" ht="9.75" customHeight="1">
      <c r="A121" s="61"/>
      <c r="C121" s="62"/>
      <c r="D121" s="62"/>
      <c r="E121" s="63"/>
      <c r="F121" s="62"/>
      <c r="G121" s="62"/>
    </row>
    <row r="122" spans="1:7" ht="9.75" customHeight="1">
      <c r="A122" s="61"/>
      <c r="C122" s="62"/>
      <c r="D122" s="62"/>
      <c r="E122" s="63"/>
      <c r="F122" s="62"/>
      <c r="G122" s="62"/>
    </row>
    <row r="123" spans="1:7" ht="9.75" customHeight="1">
      <c r="A123" s="61"/>
      <c r="C123" s="62"/>
      <c r="D123" s="62"/>
      <c r="E123" s="63"/>
      <c r="F123" s="62"/>
      <c r="G123" s="62"/>
    </row>
    <row r="124" spans="1:7" ht="9.75" customHeight="1">
      <c r="A124" s="61"/>
      <c r="C124" s="62"/>
      <c r="D124" s="62"/>
      <c r="E124" s="63"/>
      <c r="F124" s="62"/>
      <c r="G124" s="62"/>
    </row>
    <row r="125" spans="1:7" ht="9.75" customHeight="1">
      <c r="A125" s="61"/>
      <c r="C125" s="62"/>
      <c r="D125" s="62"/>
      <c r="E125" s="63"/>
      <c r="F125" s="62"/>
      <c r="G125" s="62"/>
    </row>
    <row r="126" spans="1:7" ht="9.75" customHeight="1">
      <c r="A126" s="61"/>
      <c r="C126" s="62"/>
      <c r="D126" s="62"/>
      <c r="E126" s="63"/>
      <c r="F126" s="62"/>
      <c r="G126" s="62"/>
    </row>
    <row r="127" spans="1:7" ht="9.75" customHeight="1">
      <c r="A127" s="61"/>
      <c r="C127" s="62"/>
      <c r="D127" s="62"/>
      <c r="E127" s="63"/>
      <c r="F127" s="62"/>
      <c r="G127" s="62"/>
    </row>
    <row r="128" spans="1:7" ht="9.75" customHeight="1">
      <c r="A128" s="61"/>
      <c r="C128" s="62"/>
      <c r="D128" s="62"/>
      <c r="E128" s="63"/>
      <c r="F128" s="62"/>
      <c r="G128" s="62"/>
    </row>
    <row r="129" spans="1:7" ht="9.75" customHeight="1">
      <c r="A129" s="61"/>
      <c r="C129" s="62"/>
      <c r="D129" s="62"/>
      <c r="E129" s="63"/>
      <c r="F129" s="62"/>
      <c r="G129" s="62"/>
    </row>
    <row r="130" spans="1:7" ht="9.75" customHeight="1">
      <c r="A130" s="61"/>
      <c r="C130" s="62"/>
      <c r="D130" s="62"/>
      <c r="E130" s="63"/>
      <c r="F130" s="62"/>
      <c r="G130" s="62"/>
    </row>
    <row r="131" spans="1:7" ht="9.75" customHeight="1">
      <c r="A131" s="61"/>
      <c r="C131" s="62"/>
      <c r="D131" s="62"/>
      <c r="E131" s="63"/>
      <c r="F131" s="62"/>
      <c r="G131" s="62"/>
    </row>
    <row r="132" spans="1:7" ht="9.75" customHeight="1">
      <c r="A132" s="61"/>
      <c r="C132" s="62"/>
      <c r="D132" s="62"/>
      <c r="E132" s="63"/>
      <c r="F132" s="62"/>
      <c r="G132" s="62"/>
    </row>
    <row r="133" spans="1:7" ht="9.75" customHeight="1">
      <c r="A133" s="61"/>
      <c r="C133" s="62"/>
      <c r="D133" s="62"/>
      <c r="E133" s="63"/>
      <c r="F133" s="62"/>
      <c r="G133" s="62"/>
    </row>
    <row r="134" spans="1:7" ht="9.75" customHeight="1">
      <c r="A134" s="61"/>
      <c r="C134" s="62"/>
      <c r="D134" s="62"/>
      <c r="E134" s="63"/>
      <c r="F134" s="62"/>
      <c r="G134" s="62"/>
    </row>
    <row r="135" spans="1:7" ht="9.75" customHeight="1">
      <c r="A135" s="61"/>
      <c r="C135" s="62"/>
      <c r="D135" s="62"/>
      <c r="E135" s="63"/>
      <c r="F135" s="62"/>
      <c r="G135" s="62"/>
    </row>
    <row r="136" spans="1:7" ht="9.75" customHeight="1">
      <c r="A136" s="61"/>
      <c r="C136" s="62"/>
      <c r="D136" s="62"/>
      <c r="E136" s="63"/>
      <c r="F136" s="62"/>
      <c r="G136" s="62"/>
    </row>
    <row r="137" spans="1:7" ht="9.75" customHeight="1">
      <c r="A137" s="61"/>
      <c r="C137" s="62"/>
      <c r="D137" s="62"/>
      <c r="E137" s="63"/>
      <c r="F137" s="62"/>
      <c r="G137" s="62"/>
    </row>
    <row r="138" spans="1:7" ht="9.75" customHeight="1">
      <c r="A138" s="61"/>
      <c r="C138" s="62"/>
      <c r="D138" s="62"/>
      <c r="E138" s="63"/>
      <c r="F138" s="62"/>
      <c r="G138" s="62"/>
    </row>
    <row r="139" spans="1:7" ht="9.75" customHeight="1">
      <c r="A139" s="61"/>
      <c r="C139" s="62"/>
      <c r="D139" s="62"/>
      <c r="E139" s="63"/>
      <c r="F139" s="62"/>
      <c r="G139" s="62"/>
    </row>
    <row r="140" spans="1:7" ht="9.75" customHeight="1">
      <c r="A140" s="61"/>
      <c r="C140" s="62"/>
      <c r="D140" s="62"/>
      <c r="E140" s="63"/>
      <c r="F140" s="62"/>
      <c r="G140" s="62"/>
    </row>
    <row r="141" spans="1:7" ht="9.75" customHeight="1">
      <c r="A141" s="61"/>
      <c r="C141" s="62"/>
      <c r="D141" s="62"/>
      <c r="E141" s="63"/>
      <c r="F141" s="62"/>
      <c r="G141" s="62"/>
    </row>
    <row r="142" spans="1:7" ht="9.75" customHeight="1">
      <c r="A142" s="61"/>
      <c r="C142" s="62"/>
      <c r="D142" s="62"/>
      <c r="E142" s="63"/>
      <c r="F142" s="62"/>
      <c r="G142" s="62"/>
    </row>
    <row r="143" spans="1:7" ht="9.75" customHeight="1">
      <c r="A143" s="61"/>
      <c r="C143" s="62"/>
      <c r="D143" s="62"/>
      <c r="E143" s="63"/>
      <c r="F143" s="62"/>
      <c r="G143" s="62"/>
    </row>
    <row r="144" spans="1:7" ht="9.75" customHeight="1">
      <c r="A144" s="61"/>
      <c r="C144" s="62"/>
      <c r="D144" s="62"/>
      <c r="E144" s="63"/>
      <c r="F144" s="62"/>
      <c r="G144" s="62"/>
    </row>
    <row r="145" spans="1:7" ht="9.75" customHeight="1">
      <c r="A145" s="61"/>
      <c r="C145" s="62"/>
      <c r="D145" s="62"/>
      <c r="E145" s="63"/>
      <c r="F145" s="62"/>
      <c r="G145" s="62"/>
    </row>
    <row r="146" spans="1:7" ht="9.75" customHeight="1">
      <c r="A146" s="61"/>
      <c r="C146" s="62"/>
      <c r="D146" s="62"/>
      <c r="E146" s="63"/>
      <c r="F146" s="62"/>
      <c r="G146" s="62"/>
    </row>
    <row r="147" spans="1:7" ht="9.75" customHeight="1">
      <c r="A147" s="61"/>
      <c r="C147" s="62"/>
      <c r="D147" s="62"/>
      <c r="E147" s="63"/>
      <c r="F147" s="62"/>
      <c r="G147" s="62"/>
    </row>
    <row r="148" spans="1:7" ht="9.75" customHeight="1">
      <c r="A148" s="61"/>
      <c r="C148" s="62"/>
      <c r="D148" s="62"/>
      <c r="E148" s="63"/>
      <c r="F148" s="62"/>
      <c r="G148" s="62"/>
    </row>
    <row r="149" spans="1:7" ht="9.75" customHeight="1">
      <c r="A149" s="61"/>
      <c r="C149" s="62"/>
      <c r="D149" s="62"/>
      <c r="E149" s="63"/>
      <c r="F149" s="62"/>
      <c r="G149" s="62"/>
    </row>
    <row r="150" spans="1:7" ht="9.75" customHeight="1">
      <c r="A150" s="61"/>
      <c r="C150" s="62"/>
      <c r="D150" s="62"/>
      <c r="E150" s="63"/>
      <c r="F150" s="62"/>
      <c r="G150" s="62"/>
    </row>
    <row r="151" spans="1:7" ht="9.75" customHeight="1">
      <c r="A151" s="61"/>
      <c r="C151" s="62"/>
      <c r="D151" s="62"/>
      <c r="E151" s="63"/>
      <c r="F151" s="62"/>
      <c r="G151" s="62"/>
    </row>
    <row r="152" spans="1:7" ht="9.75" customHeight="1">
      <c r="A152" s="61"/>
      <c r="C152" s="62"/>
      <c r="D152" s="62"/>
      <c r="E152" s="63"/>
      <c r="F152" s="62"/>
      <c r="G152" s="62"/>
    </row>
    <row r="153" spans="1:7" ht="9.75" customHeight="1">
      <c r="A153" s="61"/>
      <c r="C153" s="62"/>
      <c r="D153" s="62"/>
      <c r="E153" s="63"/>
      <c r="F153" s="62"/>
      <c r="G153" s="62"/>
    </row>
    <row r="154" spans="1:7" ht="9.75" customHeight="1">
      <c r="A154" s="61"/>
      <c r="C154" s="62"/>
      <c r="D154" s="62"/>
      <c r="E154" s="63"/>
      <c r="F154" s="62"/>
      <c r="G154" s="62"/>
    </row>
    <row r="155" spans="1:7" ht="9.75" customHeight="1">
      <c r="A155" s="61"/>
      <c r="C155" s="62"/>
      <c r="D155" s="62"/>
      <c r="E155" s="63"/>
      <c r="F155" s="62"/>
      <c r="G155" s="62"/>
    </row>
    <row r="156" spans="1:7" ht="9.75" customHeight="1">
      <c r="A156" s="61"/>
      <c r="C156" s="62"/>
      <c r="D156" s="62"/>
      <c r="E156" s="63"/>
      <c r="F156" s="62"/>
      <c r="G156" s="62"/>
    </row>
    <row r="157" spans="1:7" ht="9.75" customHeight="1">
      <c r="A157" s="61"/>
      <c r="C157" s="62"/>
      <c r="D157" s="62"/>
      <c r="E157" s="63"/>
      <c r="F157" s="62"/>
      <c r="G157" s="62"/>
    </row>
    <row r="158" spans="1:7" ht="9.75" customHeight="1">
      <c r="A158" s="61"/>
      <c r="C158" s="62"/>
      <c r="D158" s="62"/>
      <c r="E158" s="63"/>
      <c r="F158" s="62"/>
      <c r="G158" s="62"/>
    </row>
    <row r="159" spans="1:7" ht="9.75" customHeight="1">
      <c r="A159" s="61"/>
      <c r="C159" s="62"/>
      <c r="D159" s="62"/>
      <c r="E159" s="63"/>
      <c r="F159" s="62"/>
      <c r="G159" s="62"/>
    </row>
    <row r="160" spans="1:7" ht="9.75" customHeight="1">
      <c r="A160" s="61"/>
      <c r="C160" s="62"/>
      <c r="D160" s="62"/>
      <c r="E160" s="63"/>
      <c r="F160" s="62"/>
      <c r="G160" s="62"/>
    </row>
    <row r="161" spans="1:7" ht="9.75" customHeight="1">
      <c r="A161" s="61"/>
      <c r="C161" s="62"/>
      <c r="D161" s="62"/>
      <c r="E161" s="63"/>
      <c r="F161" s="62"/>
      <c r="G161" s="62"/>
    </row>
    <row r="162" spans="1:7" ht="9.75" customHeight="1">
      <c r="A162" s="61"/>
      <c r="C162" s="62"/>
      <c r="D162" s="62"/>
      <c r="E162" s="63"/>
      <c r="F162" s="62"/>
      <c r="G162" s="62"/>
    </row>
    <row r="163" spans="1:7" ht="9.75" customHeight="1">
      <c r="A163" s="61"/>
      <c r="C163" s="62"/>
      <c r="D163" s="62"/>
      <c r="E163" s="63"/>
      <c r="F163" s="62"/>
      <c r="G163" s="62"/>
    </row>
    <row r="164" spans="1:7" ht="9.75" customHeight="1">
      <c r="A164" s="61"/>
      <c r="C164" s="62"/>
      <c r="D164" s="62"/>
      <c r="E164" s="63"/>
      <c r="F164" s="62"/>
      <c r="G164" s="62"/>
    </row>
    <row r="165" spans="1:7" ht="9.75" customHeight="1">
      <c r="A165" s="61"/>
      <c r="C165" s="62"/>
      <c r="D165" s="62"/>
      <c r="E165" s="63"/>
      <c r="F165" s="62"/>
      <c r="G165" s="62"/>
    </row>
    <row r="166" spans="1:7" ht="9.75" customHeight="1">
      <c r="A166" s="61"/>
      <c r="C166" s="62"/>
      <c r="D166" s="62"/>
      <c r="E166" s="63"/>
      <c r="F166" s="62"/>
      <c r="G166" s="62"/>
    </row>
    <row r="167" spans="1:7" ht="9.75" customHeight="1">
      <c r="A167" s="61"/>
      <c r="C167" s="62"/>
      <c r="D167" s="62"/>
      <c r="E167" s="63"/>
      <c r="F167" s="62"/>
      <c r="G167" s="62"/>
    </row>
    <row r="168" spans="1:7" ht="9.75" customHeight="1">
      <c r="A168" s="61"/>
      <c r="C168" s="62"/>
      <c r="D168" s="62"/>
      <c r="E168" s="63"/>
      <c r="F168" s="62"/>
      <c r="G168" s="62"/>
    </row>
    <row r="169" spans="1:7" ht="9.75" customHeight="1">
      <c r="A169" s="61"/>
      <c r="C169" s="62"/>
      <c r="D169" s="62"/>
      <c r="E169" s="63"/>
      <c r="F169" s="62"/>
      <c r="G169" s="62"/>
    </row>
    <row r="170" spans="1:7" ht="9.75" customHeight="1">
      <c r="A170" s="61"/>
      <c r="C170" s="62"/>
      <c r="D170" s="62"/>
      <c r="E170" s="63"/>
      <c r="F170" s="62"/>
      <c r="G170" s="62"/>
    </row>
    <row r="171" spans="1:7" ht="9.75" customHeight="1">
      <c r="A171" s="61"/>
      <c r="C171" s="62"/>
      <c r="D171" s="62"/>
      <c r="E171" s="63"/>
      <c r="F171" s="62"/>
      <c r="G171" s="62"/>
    </row>
    <row r="172" spans="1:7" ht="9.75" customHeight="1">
      <c r="A172" s="61"/>
      <c r="C172" s="62"/>
      <c r="D172" s="62"/>
      <c r="E172" s="63"/>
      <c r="F172" s="62"/>
      <c r="G172" s="62"/>
    </row>
    <row r="173" spans="1:7" ht="9.75" customHeight="1">
      <c r="A173" s="61"/>
      <c r="C173" s="62"/>
      <c r="D173" s="62"/>
      <c r="E173" s="63"/>
      <c r="F173" s="62"/>
      <c r="G173" s="62"/>
    </row>
    <row r="174" spans="1:7" ht="9.75" customHeight="1">
      <c r="A174" s="61"/>
      <c r="C174" s="62"/>
      <c r="D174" s="62"/>
      <c r="E174" s="63"/>
      <c r="F174" s="62"/>
      <c r="G174" s="62"/>
    </row>
    <row r="175" spans="1:7" ht="9.75" customHeight="1">
      <c r="A175" s="61"/>
      <c r="C175" s="62"/>
      <c r="D175" s="62"/>
      <c r="E175" s="63"/>
      <c r="F175" s="62"/>
      <c r="G175" s="62"/>
    </row>
    <row r="176" spans="1:7" ht="9.75" customHeight="1">
      <c r="A176" s="61"/>
      <c r="C176" s="62"/>
      <c r="D176" s="62"/>
      <c r="E176" s="63"/>
      <c r="F176" s="62"/>
      <c r="G176" s="62"/>
    </row>
    <row r="177" spans="1:7" ht="9.75" customHeight="1">
      <c r="A177" s="61"/>
      <c r="C177" s="62"/>
      <c r="D177" s="62"/>
      <c r="E177" s="63"/>
      <c r="F177" s="62"/>
      <c r="G177" s="62"/>
    </row>
    <row r="178" spans="1:7" ht="9.75" customHeight="1">
      <c r="A178" s="61"/>
      <c r="C178" s="62"/>
      <c r="D178" s="62"/>
      <c r="E178" s="63"/>
      <c r="F178" s="62"/>
      <c r="G178" s="62"/>
    </row>
    <row r="179" spans="1:7" ht="9.75" customHeight="1">
      <c r="A179" s="61"/>
      <c r="C179" s="62"/>
      <c r="D179" s="62"/>
      <c r="E179" s="63"/>
      <c r="F179" s="62"/>
      <c r="G179" s="62"/>
    </row>
    <row r="180" spans="1:7" ht="9.75" customHeight="1">
      <c r="A180" s="61"/>
      <c r="C180" s="62"/>
      <c r="D180" s="62"/>
      <c r="E180" s="63"/>
      <c r="F180" s="62"/>
      <c r="G180" s="62"/>
    </row>
    <row r="181" spans="1:7" ht="9.75" customHeight="1">
      <c r="A181" s="61"/>
      <c r="C181" s="62"/>
      <c r="D181" s="62"/>
      <c r="E181" s="63"/>
      <c r="F181" s="62"/>
      <c r="G181" s="62"/>
    </row>
    <row r="182" spans="1:7" ht="9.75" customHeight="1">
      <c r="A182" s="61"/>
      <c r="C182" s="62"/>
      <c r="D182" s="62"/>
      <c r="E182" s="63"/>
      <c r="F182" s="62"/>
      <c r="G182" s="62"/>
    </row>
    <row r="183" spans="1:7" ht="9.75" customHeight="1">
      <c r="A183" s="61"/>
      <c r="C183" s="62"/>
      <c r="D183" s="62"/>
      <c r="E183" s="63"/>
      <c r="F183" s="62"/>
      <c r="G183" s="62"/>
    </row>
    <row r="184" spans="1:7" ht="9.75" customHeight="1">
      <c r="A184" s="61"/>
      <c r="C184" s="62"/>
      <c r="D184" s="62"/>
      <c r="E184" s="63"/>
      <c r="F184" s="62"/>
      <c r="G184" s="62"/>
    </row>
    <row r="185" spans="1:7" ht="9.75" customHeight="1">
      <c r="A185" s="61"/>
      <c r="C185" s="62"/>
      <c r="D185" s="62"/>
      <c r="E185" s="63"/>
      <c r="F185" s="62"/>
      <c r="G185" s="62"/>
    </row>
    <row r="186" spans="1:7" ht="9.75" customHeight="1">
      <c r="A186" s="61"/>
      <c r="C186" s="62"/>
      <c r="D186" s="62"/>
      <c r="E186" s="63"/>
      <c r="F186" s="62"/>
      <c r="G186" s="62"/>
    </row>
    <row r="187" spans="1:7" ht="9.75" customHeight="1">
      <c r="A187" s="61"/>
      <c r="C187" s="62"/>
      <c r="D187" s="62"/>
      <c r="E187" s="63"/>
      <c r="F187" s="62"/>
      <c r="G187" s="62"/>
    </row>
    <row r="188" spans="1:7" ht="9.75" customHeight="1">
      <c r="A188" s="61"/>
      <c r="C188" s="62"/>
      <c r="D188" s="62"/>
      <c r="E188" s="63"/>
      <c r="F188" s="62"/>
      <c r="G188" s="62"/>
    </row>
    <row r="189" spans="1:7" ht="9.75" customHeight="1">
      <c r="A189" s="61"/>
      <c r="C189" s="62"/>
      <c r="D189" s="62"/>
      <c r="E189" s="63"/>
      <c r="F189" s="62"/>
      <c r="G189" s="62"/>
    </row>
    <row r="190" spans="1:7" ht="9.75" customHeight="1">
      <c r="A190" s="61"/>
      <c r="C190" s="62"/>
      <c r="D190" s="62"/>
      <c r="E190" s="63"/>
      <c r="F190" s="62"/>
      <c r="G190" s="62"/>
    </row>
    <row r="191" spans="1:7" ht="9.75" customHeight="1">
      <c r="A191" s="61"/>
      <c r="C191" s="62"/>
      <c r="D191" s="62"/>
      <c r="E191" s="63"/>
      <c r="F191" s="62"/>
      <c r="G191" s="62"/>
    </row>
    <row r="192" spans="1:7" ht="9.75" customHeight="1">
      <c r="A192" s="61"/>
      <c r="C192" s="62"/>
      <c r="D192" s="62"/>
      <c r="E192" s="63"/>
      <c r="F192" s="62"/>
      <c r="G192" s="62"/>
    </row>
    <row r="193" spans="1:7" ht="9.75" customHeight="1">
      <c r="A193" s="61"/>
      <c r="C193" s="62"/>
      <c r="D193" s="62"/>
      <c r="E193" s="63"/>
      <c r="F193" s="62"/>
      <c r="G193" s="62"/>
    </row>
    <row r="194" spans="1:7" ht="9.75" customHeight="1">
      <c r="A194" s="61"/>
      <c r="C194" s="62"/>
      <c r="D194" s="62"/>
      <c r="E194" s="63"/>
      <c r="F194" s="62"/>
      <c r="G194" s="62"/>
    </row>
    <row r="195" spans="1:7" ht="9.75" customHeight="1">
      <c r="A195" s="61"/>
      <c r="C195" s="62"/>
      <c r="D195" s="62"/>
      <c r="E195" s="63"/>
      <c r="F195" s="62"/>
      <c r="G195" s="62"/>
    </row>
    <row r="196" spans="1:7" ht="9.75" customHeight="1">
      <c r="A196" s="61"/>
      <c r="C196" s="62"/>
      <c r="D196" s="62"/>
      <c r="E196" s="63"/>
      <c r="F196" s="62"/>
      <c r="G196" s="62"/>
    </row>
    <row r="197" spans="1:7" ht="9.75" customHeight="1">
      <c r="A197" s="61"/>
      <c r="C197" s="62"/>
      <c r="D197" s="62"/>
      <c r="E197" s="63"/>
      <c r="F197" s="62"/>
      <c r="G197" s="62"/>
    </row>
    <row r="198" spans="1:7" ht="9.75" customHeight="1">
      <c r="A198" s="61"/>
      <c r="C198" s="62"/>
      <c r="D198" s="62"/>
      <c r="E198" s="63"/>
      <c r="F198" s="62"/>
      <c r="G198" s="62"/>
    </row>
    <row r="199" spans="1:7" ht="9.75" customHeight="1">
      <c r="A199" s="61"/>
      <c r="C199" s="62"/>
      <c r="D199" s="62"/>
      <c r="E199" s="63"/>
      <c r="F199" s="62"/>
      <c r="G199" s="62"/>
    </row>
    <row r="200" spans="1:7" ht="9.75" customHeight="1">
      <c r="A200" s="61"/>
      <c r="C200" s="62"/>
      <c r="D200" s="62"/>
      <c r="E200" s="63"/>
      <c r="F200" s="62"/>
      <c r="G200" s="62"/>
    </row>
    <row r="201" spans="1:7" ht="9.75" customHeight="1">
      <c r="A201" s="61"/>
      <c r="C201" s="62"/>
      <c r="D201" s="62"/>
      <c r="E201" s="63"/>
      <c r="F201" s="62"/>
      <c r="G201" s="62"/>
    </row>
    <row r="202" spans="1:7" ht="9.75" customHeight="1">
      <c r="A202" s="61"/>
      <c r="C202" s="62"/>
      <c r="D202" s="62"/>
      <c r="E202" s="63"/>
      <c r="F202" s="62"/>
      <c r="G202" s="62"/>
    </row>
    <row r="203" spans="1:7" ht="9.75" customHeight="1">
      <c r="A203" s="61"/>
      <c r="C203" s="62"/>
      <c r="D203" s="62"/>
      <c r="E203" s="63"/>
      <c r="F203" s="62"/>
      <c r="G203" s="62"/>
    </row>
    <row r="204" spans="1:7" ht="9.75" customHeight="1">
      <c r="A204" s="61"/>
      <c r="C204" s="62"/>
      <c r="D204" s="62"/>
      <c r="E204" s="63"/>
      <c r="F204" s="62"/>
      <c r="G204" s="62"/>
    </row>
    <row r="205" spans="1:7" ht="9.75" customHeight="1">
      <c r="A205" s="61"/>
      <c r="C205" s="62"/>
      <c r="D205" s="62"/>
      <c r="E205" s="63"/>
      <c r="F205" s="62"/>
      <c r="G205" s="62"/>
    </row>
    <row r="206" spans="1:7" ht="9.75" customHeight="1">
      <c r="A206" s="61"/>
      <c r="C206" s="62"/>
      <c r="D206" s="62"/>
      <c r="E206" s="63"/>
      <c r="F206" s="62"/>
      <c r="G206" s="62"/>
    </row>
    <row r="207" spans="1:7" ht="9.75" customHeight="1">
      <c r="A207" s="61"/>
      <c r="C207" s="62"/>
      <c r="D207" s="62"/>
      <c r="E207" s="63"/>
      <c r="F207" s="62"/>
      <c r="G207" s="62"/>
    </row>
    <row r="208" spans="1:7" ht="9.75" customHeight="1">
      <c r="A208" s="61"/>
      <c r="C208" s="62"/>
      <c r="D208" s="62"/>
      <c r="E208" s="63"/>
      <c r="F208" s="62"/>
      <c r="G208" s="62"/>
    </row>
    <row r="209" spans="1:7" ht="9.75" customHeight="1">
      <c r="A209" s="61"/>
      <c r="C209" s="62"/>
      <c r="D209" s="62"/>
      <c r="E209" s="63"/>
      <c r="F209" s="62"/>
      <c r="G209" s="62"/>
    </row>
    <row r="210" spans="1:7" ht="9.75" customHeight="1">
      <c r="A210" s="61"/>
      <c r="C210" s="62"/>
      <c r="D210" s="62"/>
      <c r="E210" s="63"/>
      <c r="F210" s="62"/>
      <c r="G210" s="62"/>
    </row>
    <row r="211" spans="1:7" ht="9.75" customHeight="1">
      <c r="A211" s="61"/>
      <c r="C211" s="62"/>
      <c r="D211" s="62"/>
      <c r="E211" s="63"/>
      <c r="F211" s="62"/>
      <c r="G211" s="62"/>
    </row>
    <row r="212" spans="1:7" ht="9.75" customHeight="1">
      <c r="A212" s="61"/>
      <c r="C212" s="62"/>
      <c r="D212" s="62"/>
      <c r="E212" s="63"/>
      <c r="F212" s="62"/>
      <c r="G212" s="62"/>
    </row>
    <row r="213" spans="1:7" ht="9.75" customHeight="1">
      <c r="A213" s="61"/>
      <c r="C213" s="62"/>
      <c r="D213" s="62"/>
      <c r="E213" s="63"/>
      <c r="F213" s="62"/>
      <c r="G213" s="62"/>
    </row>
    <row r="214" spans="1:7" ht="9.75" customHeight="1">
      <c r="A214" s="61"/>
      <c r="C214" s="62"/>
      <c r="D214" s="62"/>
      <c r="E214" s="63"/>
      <c r="F214" s="62"/>
      <c r="G214" s="62"/>
    </row>
    <row r="215" spans="1:7" ht="9.75" customHeight="1">
      <c r="A215" s="61"/>
      <c r="C215" s="62"/>
      <c r="D215" s="62"/>
      <c r="E215" s="63"/>
      <c r="F215" s="62"/>
      <c r="G215" s="62"/>
    </row>
    <row r="216" spans="1:7" ht="9.75" customHeight="1">
      <c r="A216" s="61"/>
      <c r="C216" s="62"/>
      <c r="D216" s="62"/>
      <c r="E216" s="63"/>
      <c r="F216" s="62"/>
      <c r="G216" s="62"/>
    </row>
    <row r="217" spans="1:7" ht="9.75" customHeight="1">
      <c r="A217" s="61"/>
      <c r="C217" s="62"/>
      <c r="D217" s="62"/>
      <c r="E217" s="63"/>
      <c r="F217" s="62"/>
      <c r="G217" s="62"/>
    </row>
    <row r="218" spans="1:7" ht="9.75" customHeight="1">
      <c r="A218" s="61"/>
      <c r="C218" s="62"/>
      <c r="D218" s="62"/>
      <c r="E218" s="63"/>
      <c r="F218" s="62"/>
      <c r="G218" s="62"/>
    </row>
    <row r="219" spans="1:7" ht="9.75" customHeight="1">
      <c r="A219" s="61"/>
      <c r="C219" s="62"/>
      <c r="D219" s="62"/>
      <c r="E219" s="63"/>
      <c r="F219" s="62"/>
      <c r="G219" s="62"/>
    </row>
    <row r="220" spans="1:7" ht="9.75" customHeight="1">
      <c r="A220" s="61"/>
      <c r="C220" s="62"/>
      <c r="D220" s="62"/>
      <c r="E220" s="63"/>
      <c r="F220" s="62"/>
      <c r="G220" s="62"/>
    </row>
    <row r="221" spans="1:7" ht="9.75" customHeight="1">
      <c r="A221" s="61"/>
      <c r="C221" s="62"/>
      <c r="D221" s="62"/>
      <c r="E221" s="63"/>
      <c r="F221" s="62"/>
      <c r="G221" s="62"/>
    </row>
    <row r="222" spans="1:7" ht="9.75" customHeight="1">
      <c r="A222" s="61"/>
      <c r="C222" s="62"/>
      <c r="D222" s="62"/>
      <c r="E222" s="63"/>
      <c r="F222" s="62"/>
      <c r="G222" s="62"/>
    </row>
    <row r="223" spans="1:7" ht="9.75" customHeight="1">
      <c r="A223" s="61"/>
      <c r="C223" s="62"/>
      <c r="D223" s="62"/>
      <c r="E223" s="63"/>
      <c r="F223" s="62"/>
      <c r="G223" s="62"/>
    </row>
    <row r="224" spans="1:7" ht="9.75" customHeight="1">
      <c r="A224" s="61"/>
      <c r="C224" s="62"/>
      <c r="D224" s="62"/>
      <c r="E224" s="63"/>
      <c r="F224" s="62"/>
      <c r="G224" s="62"/>
    </row>
    <row r="225" spans="1:7" ht="9.75" customHeight="1">
      <c r="A225" s="61"/>
      <c r="C225" s="62"/>
      <c r="D225" s="62"/>
      <c r="E225" s="63"/>
      <c r="F225" s="62"/>
      <c r="G225" s="62"/>
    </row>
    <row r="226" spans="1:7" ht="9.75" customHeight="1">
      <c r="A226" s="61"/>
      <c r="C226" s="62"/>
      <c r="D226" s="62"/>
      <c r="E226" s="63"/>
      <c r="F226" s="62"/>
      <c r="G226" s="62"/>
    </row>
    <row r="227" spans="1:7" ht="9.75" customHeight="1">
      <c r="A227" s="61"/>
      <c r="C227" s="62"/>
      <c r="D227" s="62"/>
      <c r="E227" s="63"/>
      <c r="F227" s="62"/>
      <c r="G227" s="62"/>
    </row>
    <row r="228" spans="1:7" ht="9.75" customHeight="1">
      <c r="A228" s="61"/>
      <c r="C228" s="62"/>
      <c r="D228" s="62"/>
      <c r="E228" s="63"/>
      <c r="F228" s="62"/>
      <c r="G228" s="62"/>
    </row>
    <row r="229" spans="1:7" ht="9.75" customHeight="1">
      <c r="A229" s="61"/>
      <c r="C229" s="62"/>
      <c r="D229" s="62"/>
      <c r="E229" s="63"/>
      <c r="F229" s="62"/>
      <c r="G229" s="62"/>
    </row>
    <row r="230" spans="1:7" ht="9.75" customHeight="1">
      <c r="A230" s="61"/>
      <c r="C230" s="62"/>
      <c r="D230" s="62"/>
      <c r="E230" s="63"/>
      <c r="F230" s="62"/>
      <c r="G230" s="62"/>
    </row>
    <row r="231" spans="1:7" ht="9.75" customHeight="1">
      <c r="A231" s="61"/>
      <c r="C231" s="62"/>
      <c r="D231" s="62"/>
      <c r="E231" s="63"/>
      <c r="F231" s="62"/>
      <c r="G231" s="62"/>
    </row>
    <row r="232" spans="1:7" ht="9.75" customHeight="1">
      <c r="A232" s="61"/>
      <c r="C232" s="62"/>
      <c r="D232" s="62"/>
      <c r="E232" s="63"/>
      <c r="F232" s="62"/>
      <c r="G232" s="62"/>
    </row>
    <row r="233" spans="1:7" ht="9.75" customHeight="1">
      <c r="A233" s="61"/>
      <c r="C233" s="62"/>
      <c r="D233" s="62"/>
      <c r="E233" s="63"/>
      <c r="F233" s="62"/>
      <c r="G233" s="62"/>
    </row>
    <row r="234" spans="1:7" ht="9.75" customHeight="1">
      <c r="A234" s="61"/>
      <c r="C234" s="62"/>
      <c r="D234" s="62"/>
      <c r="E234" s="63"/>
      <c r="F234" s="62"/>
      <c r="G234" s="62"/>
    </row>
    <row r="235" spans="1:7" ht="9.75" customHeight="1">
      <c r="A235" s="61"/>
      <c r="C235" s="62"/>
      <c r="D235" s="62"/>
      <c r="E235" s="63"/>
      <c r="F235" s="62"/>
      <c r="G235" s="62"/>
    </row>
    <row r="236" spans="1:7" ht="9.75" customHeight="1">
      <c r="A236" s="61"/>
      <c r="C236" s="62"/>
      <c r="D236" s="62"/>
      <c r="E236" s="63"/>
      <c r="F236" s="62"/>
      <c r="G236" s="62"/>
    </row>
    <row r="237" spans="1:7" ht="9.75" customHeight="1">
      <c r="A237" s="61"/>
      <c r="C237" s="62"/>
      <c r="D237" s="62"/>
      <c r="E237" s="63"/>
      <c r="F237" s="62"/>
      <c r="G237" s="62"/>
    </row>
    <row r="238" spans="1:7" ht="9.75" customHeight="1">
      <c r="A238" s="61"/>
      <c r="C238" s="62"/>
      <c r="D238" s="62"/>
      <c r="E238" s="63"/>
      <c r="F238" s="62"/>
      <c r="G238" s="62"/>
    </row>
    <row r="239" spans="1:7" ht="9.75" customHeight="1">
      <c r="A239" s="61"/>
      <c r="C239" s="62"/>
      <c r="D239" s="62"/>
      <c r="E239" s="63"/>
      <c r="F239" s="62"/>
      <c r="G239" s="62"/>
    </row>
    <row r="240" spans="1:7" ht="9.75" customHeight="1">
      <c r="A240" s="61"/>
      <c r="C240" s="62"/>
      <c r="D240" s="62"/>
      <c r="E240" s="63"/>
      <c r="F240" s="62"/>
      <c r="G240" s="62"/>
    </row>
    <row r="241" spans="1:7" ht="9.75" customHeight="1">
      <c r="A241" s="61"/>
      <c r="C241" s="62"/>
      <c r="D241" s="62"/>
      <c r="E241" s="63"/>
      <c r="F241" s="62"/>
      <c r="G241" s="62"/>
    </row>
    <row r="242" spans="1:7" ht="9.75" customHeight="1">
      <c r="A242" s="61"/>
      <c r="C242" s="62"/>
      <c r="D242" s="62"/>
      <c r="E242" s="63"/>
      <c r="F242" s="62"/>
      <c r="G242" s="62"/>
    </row>
    <row r="243" spans="1:7" ht="9.75" customHeight="1">
      <c r="A243" s="61"/>
      <c r="C243" s="62"/>
      <c r="D243" s="62"/>
      <c r="E243" s="63"/>
      <c r="F243" s="62"/>
      <c r="G243" s="62"/>
    </row>
    <row r="244" spans="1:7" ht="9.75" customHeight="1">
      <c r="A244" s="61"/>
      <c r="C244" s="62"/>
      <c r="D244" s="62"/>
      <c r="E244" s="63"/>
      <c r="F244" s="62"/>
      <c r="G244" s="62"/>
    </row>
    <row r="245" spans="1:7" ht="9.75" customHeight="1">
      <c r="A245" s="61"/>
      <c r="C245" s="62"/>
      <c r="D245" s="62"/>
      <c r="E245" s="63"/>
      <c r="F245" s="62"/>
      <c r="G245" s="62"/>
    </row>
    <row r="246" spans="1:7" ht="9.75" customHeight="1">
      <c r="A246" s="61"/>
      <c r="C246" s="62"/>
      <c r="D246" s="62"/>
      <c r="E246" s="63"/>
      <c r="F246" s="62"/>
      <c r="G246" s="62"/>
    </row>
    <row r="247" spans="1:7" ht="9.75" customHeight="1">
      <c r="A247" s="61"/>
      <c r="C247" s="62"/>
      <c r="D247" s="62"/>
      <c r="E247" s="63"/>
      <c r="F247" s="62"/>
      <c r="G247" s="62"/>
    </row>
    <row r="248" spans="1:7" ht="9.75" customHeight="1">
      <c r="A248" s="61"/>
      <c r="C248" s="62"/>
      <c r="D248" s="62"/>
      <c r="E248" s="63"/>
      <c r="F248" s="62"/>
      <c r="G248" s="62"/>
    </row>
    <row r="249" spans="1:7" ht="9.75" customHeight="1">
      <c r="A249" s="61"/>
      <c r="C249" s="62"/>
      <c r="D249" s="62"/>
      <c r="E249" s="63"/>
      <c r="F249" s="62"/>
      <c r="G249" s="62"/>
    </row>
    <row r="250" spans="1:7" ht="9.75" customHeight="1">
      <c r="A250" s="61"/>
      <c r="C250" s="62"/>
      <c r="D250" s="62"/>
      <c r="E250" s="63"/>
      <c r="F250" s="62"/>
      <c r="G250" s="62"/>
    </row>
    <row r="251" spans="1:7" ht="9.75" customHeight="1">
      <c r="A251" s="61"/>
      <c r="C251" s="62"/>
      <c r="D251" s="62"/>
      <c r="E251" s="63"/>
      <c r="F251" s="62"/>
      <c r="G251" s="62"/>
    </row>
    <row r="252" spans="1:7" ht="9.75" customHeight="1">
      <c r="A252" s="61"/>
      <c r="C252" s="62"/>
      <c r="D252" s="62"/>
      <c r="E252" s="63"/>
      <c r="F252" s="62"/>
      <c r="G252" s="62"/>
    </row>
    <row r="253" spans="1:7" ht="9.75" customHeight="1">
      <c r="A253" s="61"/>
      <c r="C253" s="62"/>
      <c r="D253" s="62"/>
      <c r="E253" s="63"/>
      <c r="F253" s="62"/>
      <c r="G253" s="62"/>
    </row>
    <row r="254" spans="1:7" ht="9.75" customHeight="1">
      <c r="A254" s="61"/>
      <c r="C254" s="62"/>
      <c r="D254" s="62"/>
      <c r="E254" s="63"/>
      <c r="F254" s="62"/>
      <c r="G254" s="62"/>
    </row>
    <row r="255" spans="1:7" ht="9.75" customHeight="1">
      <c r="A255" s="61"/>
      <c r="C255" s="62"/>
      <c r="D255" s="62"/>
      <c r="E255" s="63"/>
      <c r="F255" s="62"/>
      <c r="G255" s="62"/>
    </row>
    <row r="256" spans="1:7" ht="9.75" customHeight="1">
      <c r="A256" s="61"/>
      <c r="C256" s="62"/>
      <c r="D256" s="62"/>
      <c r="E256" s="63"/>
      <c r="F256" s="62"/>
      <c r="G256" s="62"/>
    </row>
    <row r="257" spans="1:7" ht="9.75" customHeight="1">
      <c r="A257" s="61"/>
      <c r="C257" s="62"/>
      <c r="D257" s="62"/>
      <c r="E257" s="63"/>
      <c r="F257" s="62"/>
      <c r="G257" s="62"/>
    </row>
    <row r="258" spans="1:7" ht="9.75" customHeight="1">
      <c r="A258" s="61"/>
      <c r="C258" s="62"/>
      <c r="D258" s="62"/>
      <c r="E258" s="63"/>
      <c r="F258" s="62"/>
      <c r="G258" s="62"/>
    </row>
    <row r="259" spans="1:7" ht="9.75" customHeight="1">
      <c r="A259" s="61"/>
      <c r="C259" s="62"/>
      <c r="D259" s="62"/>
      <c r="E259" s="63"/>
      <c r="F259" s="62"/>
      <c r="G259" s="62"/>
    </row>
    <row r="260" spans="1:7" ht="9.75" customHeight="1">
      <c r="A260" s="61"/>
      <c r="C260" s="62"/>
      <c r="D260" s="62"/>
      <c r="E260" s="63"/>
      <c r="F260" s="62"/>
      <c r="G260" s="62"/>
    </row>
    <row r="261" spans="1:7" ht="9.75" customHeight="1">
      <c r="A261" s="61"/>
      <c r="C261" s="62"/>
      <c r="D261" s="62"/>
      <c r="E261" s="63"/>
      <c r="F261" s="62"/>
      <c r="G261" s="62"/>
    </row>
    <row r="262" spans="1:7" ht="9.75" customHeight="1">
      <c r="A262" s="61"/>
      <c r="C262" s="62"/>
      <c r="D262" s="62"/>
      <c r="E262" s="63"/>
      <c r="F262" s="62"/>
      <c r="G262" s="62"/>
    </row>
    <row r="263" spans="1:7" ht="9.75" customHeight="1">
      <c r="A263" s="61"/>
      <c r="C263" s="62"/>
      <c r="D263" s="62"/>
      <c r="E263" s="63"/>
      <c r="F263" s="62"/>
      <c r="G263" s="62"/>
    </row>
    <row r="264" spans="1:7" ht="9.75" customHeight="1">
      <c r="A264" s="61"/>
      <c r="C264" s="62"/>
      <c r="D264" s="62"/>
      <c r="E264" s="63"/>
      <c r="F264" s="62"/>
      <c r="G264" s="62"/>
    </row>
    <row r="265" spans="1:7" ht="9.75" customHeight="1">
      <c r="A265" s="61"/>
      <c r="C265" s="62"/>
      <c r="D265" s="62"/>
      <c r="E265" s="63"/>
      <c r="F265" s="62"/>
      <c r="G265" s="62"/>
    </row>
    <row r="266" spans="1:7" ht="9.75" customHeight="1">
      <c r="A266" s="61"/>
      <c r="C266" s="62"/>
      <c r="D266" s="62"/>
      <c r="E266" s="63"/>
      <c r="F266" s="62"/>
      <c r="G266" s="62"/>
    </row>
    <row r="267" spans="1:7" ht="9.75" customHeight="1">
      <c r="A267" s="61"/>
      <c r="C267" s="62"/>
      <c r="D267" s="62"/>
      <c r="E267" s="63"/>
      <c r="F267" s="62"/>
      <c r="G267" s="62"/>
    </row>
    <row r="268" spans="1:7" ht="9.75" customHeight="1">
      <c r="A268" s="61"/>
      <c r="C268" s="62"/>
      <c r="D268" s="62"/>
      <c r="E268" s="63"/>
      <c r="F268" s="62"/>
      <c r="G268" s="62"/>
    </row>
    <row r="269" spans="1:7" ht="9.75" customHeight="1">
      <c r="A269" s="61"/>
      <c r="C269" s="62"/>
      <c r="D269" s="62"/>
      <c r="E269" s="63"/>
      <c r="F269" s="62"/>
      <c r="G269" s="62"/>
    </row>
    <row r="270" spans="1:7" ht="9.75" customHeight="1">
      <c r="A270" s="61"/>
      <c r="C270" s="62"/>
      <c r="D270" s="62"/>
      <c r="E270" s="63"/>
      <c r="F270" s="62"/>
      <c r="G270" s="62"/>
    </row>
    <row r="271" spans="1:7" ht="9.75" customHeight="1">
      <c r="A271" s="61"/>
      <c r="C271" s="62"/>
      <c r="D271" s="62"/>
      <c r="E271" s="63"/>
      <c r="F271" s="62"/>
      <c r="G271" s="62"/>
    </row>
    <row r="272" spans="1:7" ht="9.75" customHeight="1">
      <c r="A272" s="61"/>
      <c r="C272" s="62"/>
      <c r="D272" s="62"/>
      <c r="E272" s="63"/>
      <c r="F272" s="62"/>
      <c r="G272" s="62"/>
    </row>
    <row r="273" spans="1:7" ht="9.75" customHeight="1">
      <c r="A273" s="61"/>
      <c r="C273" s="62"/>
      <c r="D273" s="62"/>
      <c r="E273" s="63"/>
      <c r="F273" s="62"/>
      <c r="G273" s="62"/>
    </row>
    <row r="274" spans="1:7" ht="9.75" customHeight="1">
      <c r="A274" s="61"/>
      <c r="C274" s="62"/>
      <c r="D274" s="62"/>
      <c r="E274" s="63"/>
      <c r="F274" s="62"/>
      <c r="G274" s="62"/>
    </row>
    <row r="275" spans="1:7" ht="9.75" customHeight="1">
      <c r="A275" s="61"/>
      <c r="C275" s="62"/>
      <c r="D275" s="62"/>
      <c r="E275" s="63"/>
      <c r="F275" s="62"/>
      <c r="G275" s="62"/>
    </row>
    <row r="276" spans="1:7" ht="9.75" customHeight="1">
      <c r="A276" s="61"/>
      <c r="C276" s="62"/>
      <c r="D276" s="62"/>
      <c r="E276" s="63"/>
      <c r="F276" s="62"/>
      <c r="G276" s="62"/>
    </row>
    <row r="277" spans="1:7" ht="9.75" customHeight="1">
      <c r="A277" s="61"/>
      <c r="C277" s="62"/>
      <c r="D277" s="62"/>
      <c r="E277" s="63"/>
      <c r="F277" s="62"/>
      <c r="G277" s="62"/>
    </row>
    <row r="278" spans="1:7" ht="9.75" customHeight="1">
      <c r="A278" s="61"/>
      <c r="C278" s="62"/>
      <c r="D278" s="62"/>
      <c r="E278" s="63"/>
      <c r="F278" s="62"/>
      <c r="G278" s="62"/>
    </row>
    <row r="279" spans="1:7" ht="9.75" customHeight="1">
      <c r="A279" s="61"/>
      <c r="C279" s="62"/>
      <c r="D279" s="62"/>
      <c r="E279" s="63"/>
      <c r="F279" s="62"/>
      <c r="G279" s="62"/>
    </row>
    <row r="280" spans="1:7" ht="9.75" customHeight="1">
      <c r="A280" s="61"/>
      <c r="C280" s="62"/>
      <c r="D280" s="62"/>
      <c r="E280" s="63"/>
      <c r="F280" s="62"/>
      <c r="G280" s="62"/>
    </row>
    <row r="281" spans="1:7" ht="9.75" customHeight="1">
      <c r="A281" s="61"/>
      <c r="C281" s="62"/>
      <c r="D281" s="62"/>
      <c r="E281" s="63"/>
      <c r="F281" s="62"/>
      <c r="G281" s="62"/>
    </row>
    <row r="282" spans="1:7" ht="9.75" customHeight="1">
      <c r="A282" s="61"/>
      <c r="C282" s="62"/>
      <c r="D282" s="62"/>
      <c r="E282" s="63"/>
      <c r="F282" s="62"/>
      <c r="G282" s="62"/>
    </row>
    <row r="283" spans="1:7" ht="9.75" customHeight="1">
      <c r="A283" s="61"/>
      <c r="C283" s="62"/>
      <c r="D283" s="62"/>
      <c r="E283" s="63"/>
      <c r="F283" s="62"/>
      <c r="G283" s="62"/>
    </row>
    <row r="284" spans="1:7" ht="9.75" customHeight="1">
      <c r="A284" s="61"/>
      <c r="C284" s="62"/>
      <c r="D284" s="62"/>
      <c r="E284" s="63"/>
      <c r="F284" s="62"/>
      <c r="G284" s="62"/>
    </row>
    <row r="285" spans="1:7" ht="9.75" customHeight="1">
      <c r="A285" s="61"/>
      <c r="C285" s="62"/>
      <c r="D285" s="62"/>
      <c r="E285" s="63"/>
      <c r="F285" s="62"/>
      <c r="G285" s="62"/>
    </row>
    <row r="286" spans="1:7" ht="9.75" customHeight="1">
      <c r="A286" s="61"/>
      <c r="C286" s="62"/>
      <c r="D286" s="62"/>
      <c r="E286" s="63"/>
      <c r="F286" s="62"/>
      <c r="G286" s="62"/>
    </row>
    <row r="287" spans="1:7" ht="9.75" customHeight="1">
      <c r="A287" s="61"/>
      <c r="C287" s="62"/>
      <c r="D287" s="62"/>
      <c r="E287" s="63"/>
      <c r="F287" s="62"/>
      <c r="G287" s="62"/>
    </row>
    <row r="288" spans="1:7" ht="9.75" customHeight="1">
      <c r="A288" s="61"/>
      <c r="C288" s="62"/>
      <c r="D288" s="62"/>
      <c r="E288" s="63"/>
      <c r="F288" s="62"/>
      <c r="G288" s="62"/>
    </row>
    <row r="289" spans="1:7" ht="9.75" customHeight="1">
      <c r="A289" s="61"/>
      <c r="C289" s="62"/>
      <c r="D289" s="62"/>
      <c r="E289" s="63"/>
      <c r="F289" s="62"/>
      <c r="G289" s="62"/>
    </row>
    <row r="290" spans="1:7" ht="9.75" customHeight="1">
      <c r="A290" s="61"/>
      <c r="C290" s="62"/>
      <c r="D290" s="62"/>
      <c r="E290" s="63"/>
      <c r="F290" s="62"/>
      <c r="G290" s="62"/>
    </row>
    <row r="291" spans="1:7" ht="9.75" customHeight="1">
      <c r="A291" s="61"/>
      <c r="C291" s="62"/>
      <c r="D291" s="62"/>
      <c r="E291" s="63"/>
      <c r="F291" s="62"/>
      <c r="G291" s="62"/>
    </row>
    <row r="292" spans="1:7" ht="9.75" customHeight="1">
      <c r="A292" s="61"/>
      <c r="C292" s="62"/>
      <c r="D292" s="62"/>
      <c r="E292" s="63"/>
      <c r="F292" s="62"/>
      <c r="G292" s="62"/>
    </row>
    <row r="293" spans="1:7" ht="9.75" customHeight="1">
      <c r="A293" s="61"/>
      <c r="C293" s="62"/>
      <c r="D293" s="62"/>
      <c r="E293" s="63"/>
      <c r="F293" s="62"/>
      <c r="G293" s="62"/>
    </row>
    <row r="294" spans="1:7" ht="9.75" customHeight="1">
      <c r="A294" s="61"/>
      <c r="C294" s="62"/>
      <c r="D294" s="62"/>
      <c r="E294" s="63"/>
      <c r="F294" s="62"/>
      <c r="G294" s="62"/>
    </row>
    <row r="295" spans="1:7" ht="9.75" customHeight="1">
      <c r="A295" s="61"/>
      <c r="C295" s="62"/>
      <c r="D295" s="62"/>
      <c r="E295" s="63"/>
      <c r="F295" s="62"/>
      <c r="G295" s="62"/>
    </row>
    <row r="296" spans="1:7" ht="9.75" customHeight="1">
      <c r="A296" s="61"/>
      <c r="C296" s="62"/>
      <c r="D296" s="62"/>
      <c r="E296" s="63"/>
      <c r="F296" s="62"/>
      <c r="G296" s="62"/>
    </row>
    <row r="297" spans="1:7" ht="9.75" customHeight="1">
      <c r="A297" s="61"/>
      <c r="C297" s="62"/>
      <c r="D297" s="62"/>
      <c r="E297" s="63"/>
      <c r="F297" s="62"/>
      <c r="G297" s="62"/>
    </row>
    <row r="298" spans="1:7" ht="9.75" customHeight="1">
      <c r="A298" s="61"/>
      <c r="C298" s="62"/>
      <c r="D298" s="62"/>
      <c r="E298" s="63"/>
      <c r="F298" s="62"/>
      <c r="G298" s="62"/>
    </row>
    <row r="299" spans="1:7" ht="9.75" customHeight="1">
      <c r="A299" s="61"/>
      <c r="C299" s="62"/>
      <c r="D299" s="62"/>
      <c r="E299" s="63"/>
      <c r="F299" s="62"/>
      <c r="G299" s="62"/>
    </row>
    <row r="300" spans="1:7" ht="9.75" customHeight="1">
      <c r="A300" s="61"/>
      <c r="C300" s="62"/>
      <c r="D300" s="62"/>
      <c r="E300" s="63"/>
      <c r="F300" s="62"/>
      <c r="G300" s="62"/>
    </row>
    <row r="301" spans="1:7" ht="9.75" customHeight="1">
      <c r="A301" s="61"/>
      <c r="C301" s="62"/>
      <c r="D301" s="62"/>
      <c r="E301" s="63"/>
      <c r="F301" s="62"/>
      <c r="G301" s="62"/>
    </row>
    <row r="302" spans="1:7" ht="9.75" customHeight="1">
      <c r="A302" s="61"/>
      <c r="C302" s="62"/>
      <c r="D302" s="62"/>
      <c r="E302" s="63"/>
      <c r="F302" s="62"/>
      <c r="G302" s="62"/>
    </row>
    <row r="303" spans="1:7" ht="9.75" customHeight="1">
      <c r="A303" s="61"/>
      <c r="C303" s="62"/>
      <c r="D303" s="62"/>
      <c r="E303" s="63"/>
      <c r="F303" s="62"/>
      <c r="G303" s="62"/>
    </row>
    <row r="304" spans="1:7" ht="9.75" customHeight="1">
      <c r="A304" s="61"/>
      <c r="C304" s="62"/>
      <c r="D304" s="62"/>
      <c r="E304" s="63"/>
      <c r="F304" s="62"/>
      <c r="G304" s="62"/>
    </row>
    <row r="305" spans="1:7" ht="9.75" customHeight="1">
      <c r="A305" s="61"/>
      <c r="C305" s="62"/>
      <c r="D305" s="62"/>
      <c r="E305" s="63"/>
      <c r="F305" s="62"/>
      <c r="G305" s="62"/>
    </row>
    <row r="306" spans="1:7" ht="9.75" customHeight="1">
      <c r="A306" s="61"/>
      <c r="C306" s="62"/>
      <c r="D306" s="62"/>
      <c r="E306" s="63"/>
      <c r="F306" s="62"/>
      <c r="G306" s="62"/>
    </row>
    <row r="307" spans="1:7" ht="9.75" customHeight="1">
      <c r="A307" s="61"/>
      <c r="C307" s="62"/>
      <c r="D307" s="62"/>
      <c r="E307" s="63"/>
      <c r="F307" s="62"/>
      <c r="G307" s="62"/>
    </row>
    <row r="308" spans="1:7" ht="9.75" customHeight="1">
      <c r="A308" s="61"/>
      <c r="C308" s="62"/>
      <c r="D308" s="62"/>
      <c r="E308" s="63"/>
      <c r="F308" s="62"/>
      <c r="G308" s="62"/>
    </row>
    <row r="309" spans="1:7" ht="9.75" customHeight="1">
      <c r="A309" s="61"/>
      <c r="C309" s="62"/>
      <c r="D309" s="62"/>
      <c r="E309" s="63"/>
      <c r="F309" s="62"/>
      <c r="G309" s="62"/>
    </row>
    <row r="310" spans="1:7" ht="9.75" customHeight="1">
      <c r="A310" s="61"/>
      <c r="C310" s="62"/>
      <c r="D310" s="62"/>
      <c r="E310" s="63"/>
      <c r="F310" s="62"/>
      <c r="G310" s="62"/>
    </row>
    <row r="311" spans="1:7" ht="9.75" customHeight="1">
      <c r="A311" s="61"/>
      <c r="C311" s="62"/>
      <c r="D311" s="62"/>
      <c r="E311" s="63"/>
      <c r="F311" s="62"/>
      <c r="G311" s="62"/>
    </row>
    <row r="312" spans="1:7" ht="9.75" customHeight="1">
      <c r="A312" s="61"/>
      <c r="C312" s="62"/>
      <c r="D312" s="62"/>
      <c r="E312" s="63"/>
      <c r="F312" s="62"/>
      <c r="G312" s="62"/>
    </row>
    <row r="313" spans="1:7" ht="9.75" customHeight="1">
      <c r="A313" s="61"/>
      <c r="C313" s="62"/>
      <c r="D313" s="62"/>
      <c r="E313" s="63"/>
      <c r="F313" s="62"/>
      <c r="G313" s="62"/>
    </row>
    <row r="314" spans="1:7" ht="9.75" customHeight="1">
      <c r="A314" s="61"/>
      <c r="C314" s="62"/>
      <c r="D314" s="62"/>
      <c r="E314" s="63"/>
      <c r="F314" s="62"/>
      <c r="G314" s="62"/>
    </row>
    <row r="315" spans="1:7" ht="9.75" customHeight="1">
      <c r="A315" s="61"/>
      <c r="C315" s="62"/>
      <c r="D315" s="62"/>
      <c r="E315" s="63"/>
      <c r="F315" s="62"/>
      <c r="G315" s="62"/>
    </row>
    <row r="316" spans="1:7" ht="9.75" customHeight="1">
      <c r="A316" s="61"/>
      <c r="C316" s="62"/>
      <c r="D316" s="62"/>
      <c r="E316" s="63"/>
      <c r="F316" s="62"/>
      <c r="G316" s="62"/>
    </row>
    <row r="317" spans="1:7" ht="9.75" customHeight="1">
      <c r="A317" s="61"/>
      <c r="C317" s="62"/>
      <c r="D317" s="62"/>
      <c r="E317" s="63"/>
      <c r="F317" s="62"/>
      <c r="G317" s="62"/>
    </row>
    <row r="318" spans="1:7" ht="9.75" customHeight="1">
      <c r="A318" s="61"/>
      <c r="C318" s="62"/>
      <c r="D318" s="62"/>
      <c r="E318" s="63"/>
      <c r="F318" s="62"/>
      <c r="G318" s="62"/>
    </row>
    <row r="319" spans="1:7" ht="9.75" customHeight="1">
      <c r="A319" s="61"/>
      <c r="C319" s="62"/>
      <c r="D319" s="62"/>
      <c r="E319" s="63"/>
      <c r="F319" s="62"/>
      <c r="G319" s="62"/>
    </row>
    <row r="320" spans="1:7" ht="9.75" customHeight="1">
      <c r="A320" s="61"/>
      <c r="C320" s="62"/>
      <c r="D320" s="62"/>
      <c r="E320" s="63"/>
      <c r="F320" s="62"/>
      <c r="G320" s="62"/>
    </row>
    <row r="321" spans="1:7" ht="9.75" customHeight="1">
      <c r="A321" s="61"/>
      <c r="C321" s="62"/>
      <c r="D321" s="62"/>
      <c r="E321" s="63"/>
      <c r="F321" s="62"/>
      <c r="G321" s="62"/>
    </row>
    <row r="322" spans="1:7" ht="9.75" customHeight="1">
      <c r="A322" s="61"/>
      <c r="C322" s="62"/>
      <c r="D322" s="62"/>
      <c r="E322" s="63"/>
      <c r="F322" s="62"/>
      <c r="G322" s="62"/>
    </row>
    <row r="323" spans="1:7" ht="9.75" customHeight="1">
      <c r="A323" s="61"/>
      <c r="C323" s="62"/>
      <c r="D323" s="62"/>
      <c r="E323" s="63"/>
      <c r="F323" s="62"/>
      <c r="G323" s="62"/>
    </row>
    <row r="324" spans="1:7" ht="9.75" customHeight="1">
      <c r="A324" s="61"/>
      <c r="C324" s="62"/>
      <c r="D324" s="62"/>
      <c r="E324" s="63"/>
      <c r="F324" s="62"/>
      <c r="G324" s="62"/>
    </row>
    <row r="325" spans="1:7" ht="9.75" customHeight="1">
      <c r="A325" s="61"/>
      <c r="C325" s="62"/>
      <c r="D325" s="62"/>
      <c r="E325" s="63"/>
      <c r="F325" s="62"/>
      <c r="G325" s="62"/>
    </row>
    <row r="326" spans="1:7" ht="9.75" customHeight="1">
      <c r="A326" s="61"/>
      <c r="C326" s="62"/>
      <c r="D326" s="62"/>
      <c r="E326" s="63"/>
      <c r="F326" s="62"/>
      <c r="G326" s="62"/>
    </row>
    <row r="327" spans="1:7" ht="9.75" customHeight="1">
      <c r="A327" s="61"/>
      <c r="C327" s="62"/>
      <c r="D327" s="62"/>
      <c r="E327" s="63"/>
      <c r="F327" s="62"/>
      <c r="G327" s="62"/>
    </row>
    <row r="328" spans="1:7" ht="9.75" customHeight="1">
      <c r="A328" s="61"/>
      <c r="C328" s="62"/>
      <c r="D328" s="62"/>
      <c r="E328" s="63"/>
      <c r="F328" s="62"/>
      <c r="G328" s="62"/>
    </row>
    <row r="329" spans="1:7" ht="9.75" customHeight="1">
      <c r="A329" s="61"/>
      <c r="C329" s="62"/>
      <c r="D329" s="62"/>
      <c r="E329" s="63"/>
      <c r="F329" s="62"/>
      <c r="G329" s="62"/>
    </row>
    <row r="330" spans="1:7" ht="9.75" customHeight="1">
      <c r="A330" s="61"/>
      <c r="C330" s="62"/>
      <c r="D330" s="62"/>
      <c r="E330" s="63"/>
      <c r="F330" s="62"/>
      <c r="G330" s="62"/>
    </row>
    <row r="331" spans="1:7" ht="9.75" customHeight="1">
      <c r="A331" s="61"/>
      <c r="C331" s="62"/>
      <c r="D331" s="62"/>
      <c r="E331" s="63"/>
      <c r="F331" s="62"/>
      <c r="G331" s="62"/>
    </row>
    <row r="332" spans="1:7" ht="9.75" customHeight="1">
      <c r="A332" s="61"/>
      <c r="C332" s="62"/>
      <c r="D332" s="62"/>
      <c r="E332" s="63"/>
      <c r="F332" s="62"/>
      <c r="G332" s="62"/>
    </row>
    <row r="333" spans="1:7" ht="9.75" customHeight="1">
      <c r="A333" s="61"/>
      <c r="C333" s="62"/>
      <c r="D333" s="62"/>
      <c r="E333" s="63"/>
      <c r="F333" s="62"/>
      <c r="G333" s="62"/>
    </row>
    <row r="334" spans="1:7" ht="9.75" customHeight="1">
      <c r="A334" s="61"/>
      <c r="C334" s="62"/>
      <c r="D334" s="62"/>
      <c r="E334" s="63"/>
      <c r="F334" s="62"/>
      <c r="G334" s="62"/>
    </row>
    <row r="335" spans="1:7" ht="9.75" customHeight="1">
      <c r="A335" s="61"/>
      <c r="C335" s="62"/>
      <c r="D335" s="62"/>
      <c r="E335" s="63"/>
      <c r="F335" s="62"/>
      <c r="G335" s="62"/>
    </row>
    <row r="336" spans="1:7" ht="9.75" customHeight="1">
      <c r="A336" s="61"/>
      <c r="C336" s="62"/>
      <c r="D336" s="62"/>
      <c r="E336" s="63"/>
      <c r="F336" s="62"/>
      <c r="G336" s="62"/>
    </row>
    <row r="337" spans="1:7" ht="9.75" customHeight="1">
      <c r="A337" s="61"/>
      <c r="C337" s="62"/>
      <c r="D337" s="62"/>
      <c r="E337" s="63"/>
      <c r="F337" s="62"/>
      <c r="G337" s="62"/>
    </row>
    <row r="338" spans="1:7" ht="9.75" customHeight="1">
      <c r="A338" s="61"/>
      <c r="C338" s="62"/>
      <c r="D338" s="62"/>
      <c r="E338" s="63"/>
      <c r="F338" s="62"/>
      <c r="G338" s="62"/>
    </row>
    <row r="339" spans="1:7" ht="9.75" customHeight="1">
      <c r="A339" s="61"/>
      <c r="C339" s="62"/>
      <c r="D339" s="62"/>
      <c r="E339" s="63"/>
      <c r="F339" s="62"/>
      <c r="G339" s="62"/>
    </row>
    <row r="340" spans="1:7" ht="9.75" customHeight="1">
      <c r="A340" s="61"/>
      <c r="C340" s="62"/>
      <c r="D340" s="62"/>
      <c r="E340" s="63"/>
      <c r="F340" s="62"/>
      <c r="G340" s="62"/>
    </row>
    <row r="341" spans="1:7" ht="9.75" customHeight="1">
      <c r="A341" s="61"/>
      <c r="C341" s="62"/>
      <c r="D341" s="62"/>
      <c r="E341" s="63"/>
      <c r="F341" s="62"/>
      <c r="G341" s="62"/>
    </row>
    <row r="342" spans="1:7" ht="9.75" customHeight="1">
      <c r="A342" s="61"/>
      <c r="C342" s="62"/>
      <c r="D342" s="62"/>
      <c r="E342" s="63"/>
      <c r="F342" s="62"/>
      <c r="G342" s="62"/>
    </row>
    <row r="343" spans="1:7" ht="9.75" customHeight="1">
      <c r="A343" s="61"/>
      <c r="C343" s="62"/>
      <c r="D343" s="62"/>
      <c r="E343" s="63"/>
      <c r="F343" s="62"/>
      <c r="G343" s="62"/>
    </row>
    <row r="344" spans="1:7" ht="9.75" customHeight="1">
      <c r="A344" s="61"/>
      <c r="C344" s="62"/>
      <c r="D344" s="62"/>
      <c r="E344" s="63"/>
      <c r="F344" s="62"/>
      <c r="G344" s="62"/>
    </row>
    <row r="345" spans="1:7" ht="9.75" customHeight="1">
      <c r="A345" s="61"/>
      <c r="C345" s="62"/>
      <c r="D345" s="62"/>
      <c r="E345" s="63"/>
      <c r="F345" s="62"/>
      <c r="G345" s="62"/>
    </row>
    <row r="346" spans="1:7" ht="9.75" customHeight="1">
      <c r="A346" s="61"/>
      <c r="C346" s="62"/>
      <c r="D346" s="62"/>
      <c r="E346" s="63"/>
      <c r="F346" s="62"/>
      <c r="G346" s="62"/>
    </row>
    <row r="347" spans="1:7" ht="9.75" customHeight="1">
      <c r="A347" s="61"/>
      <c r="C347" s="62"/>
      <c r="D347" s="62"/>
      <c r="E347" s="63"/>
      <c r="F347" s="62"/>
      <c r="G347" s="62"/>
    </row>
    <row r="348" spans="1:7" ht="9.75" customHeight="1">
      <c r="A348" s="61"/>
      <c r="C348" s="62"/>
      <c r="D348" s="62"/>
      <c r="E348" s="63"/>
      <c r="F348" s="62"/>
      <c r="G348" s="62"/>
    </row>
    <row r="349" spans="1:7" ht="9.75" customHeight="1">
      <c r="A349" s="61"/>
      <c r="C349" s="62"/>
      <c r="D349" s="62"/>
      <c r="E349" s="63"/>
      <c r="F349" s="62"/>
      <c r="G349" s="62"/>
    </row>
    <row r="350" spans="1:7" ht="9.75" customHeight="1">
      <c r="A350" s="61"/>
      <c r="C350" s="62"/>
      <c r="D350" s="62"/>
      <c r="E350" s="63"/>
      <c r="F350" s="62"/>
      <c r="G350" s="62"/>
    </row>
    <row r="351" spans="1:7" ht="9.75" customHeight="1">
      <c r="A351" s="61"/>
      <c r="C351" s="62"/>
      <c r="D351" s="62"/>
      <c r="E351" s="63"/>
      <c r="F351" s="62"/>
      <c r="G351" s="62"/>
    </row>
    <row r="352" spans="1:7" ht="9.75" customHeight="1">
      <c r="A352" s="61"/>
      <c r="C352" s="62"/>
      <c r="D352" s="62"/>
      <c r="E352" s="63"/>
      <c r="F352" s="62"/>
      <c r="G352" s="62"/>
    </row>
    <row r="353" spans="1:7" ht="9.75" customHeight="1">
      <c r="A353" s="61"/>
      <c r="C353" s="62"/>
      <c r="D353" s="62"/>
      <c r="E353" s="63"/>
      <c r="F353" s="62"/>
      <c r="G353" s="62"/>
    </row>
    <row r="354" spans="1:7" ht="9.75" customHeight="1">
      <c r="A354" s="61"/>
      <c r="C354" s="62"/>
      <c r="D354" s="62"/>
      <c r="E354" s="63"/>
      <c r="F354" s="62"/>
      <c r="G354" s="62"/>
    </row>
    <row r="355" spans="1:7" ht="9.75" customHeight="1">
      <c r="A355" s="61"/>
      <c r="C355" s="62"/>
      <c r="D355" s="62"/>
      <c r="E355" s="63"/>
      <c r="F355" s="62"/>
      <c r="G355" s="62"/>
    </row>
    <row r="356" spans="1:7" ht="9.75" customHeight="1">
      <c r="A356" s="61"/>
      <c r="C356" s="62"/>
      <c r="D356" s="62"/>
      <c r="E356" s="63"/>
      <c r="F356" s="62"/>
      <c r="G356" s="62"/>
    </row>
    <row r="357" spans="1:7" ht="9.75" customHeight="1">
      <c r="A357" s="61"/>
      <c r="C357" s="62"/>
      <c r="D357" s="62"/>
      <c r="E357" s="63"/>
      <c r="F357" s="62"/>
      <c r="G357" s="62"/>
    </row>
    <row r="358" spans="1:7" ht="9.75" customHeight="1">
      <c r="A358" s="61"/>
      <c r="C358" s="62"/>
      <c r="D358" s="62"/>
      <c r="E358" s="63"/>
      <c r="F358" s="62"/>
      <c r="G358" s="62"/>
    </row>
    <row r="359" spans="1:7" ht="9.75" customHeight="1">
      <c r="A359" s="61"/>
      <c r="C359" s="62"/>
      <c r="D359" s="62"/>
      <c r="E359" s="63"/>
      <c r="F359" s="62"/>
      <c r="G359" s="62"/>
    </row>
    <row r="360" spans="1:7" ht="9.75" customHeight="1">
      <c r="A360" s="61"/>
      <c r="C360" s="62"/>
      <c r="D360" s="62"/>
      <c r="E360" s="63"/>
      <c r="F360" s="62"/>
      <c r="G360" s="62"/>
    </row>
    <row r="361" spans="1:7" ht="9.75" customHeight="1">
      <c r="A361" s="61"/>
      <c r="C361" s="62"/>
      <c r="D361" s="62"/>
      <c r="E361" s="63"/>
      <c r="F361" s="62"/>
      <c r="G361" s="62"/>
    </row>
    <row r="362" spans="1:7" ht="9.75" customHeight="1">
      <c r="A362" s="61"/>
      <c r="C362" s="62"/>
      <c r="D362" s="62"/>
      <c r="E362" s="63"/>
      <c r="F362" s="62"/>
      <c r="G362" s="62"/>
    </row>
    <row r="363" spans="1:7" ht="9.75" customHeight="1">
      <c r="A363" s="61"/>
      <c r="C363" s="62"/>
      <c r="D363" s="62"/>
      <c r="E363" s="63"/>
      <c r="F363" s="62"/>
      <c r="G363" s="62"/>
    </row>
    <row r="364" spans="1:7" ht="9.75" customHeight="1">
      <c r="A364" s="61"/>
      <c r="C364" s="62"/>
      <c r="D364" s="62"/>
      <c r="E364" s="63"/>
      <c r="F364" s="62"/>
      <c r="G364" s="62"/>
    </row>
    <row r="365" spans="1:7" ht="9.75" customHeight="1">
      <c r="A365" s="61"/>
      <c r="C365" s="62"/>
      <c r="D365" s="62"/>
      <c r="E365" s="63"/>
      <c r="F365" s="62"/>
      <c r="G365" s="62"/>
    </row>
    <row r="366" spans="1:7" ht="9.75" customHeight="1">
      <c r="A366" s="61"/>
      <c r="C366" s="62"/>
      <c r="D366" s="62"/>
      <c r="E366" s="63"/>
      <c r="F366" s="62"/>
      <c r="G366" s="62"/>
    </row>
    <row r="367" spans="1:7" ht="9.75" customHeight="1">
      <c r="A367" s="61"/>
      <c r="C367" s="62"/>
      <c r="D367" s="62"/>
      <c r="E367" s="63"/>
      <c r="F367" s="62"/>
      <c r="G367" s="62"/>
    </row>
    <row r="368" spans="1:7" ht="9.75" customHeight="1">
      <c r="A368" s="61"/>
      <c r="C368" s="62"/>
      <c r="D368" s="62"/>
      <c r="E368" s="63"/>
      <c r="F368" s="62"/>
      <c r="G368" s="62"/>
    </row>
    <row r="369" spans="1:7" ht="9.75" customHeight="1">
      <c r="A369" s="61"/>
      <c r="C369" s="62"/>
      <c r="D369" s="62"/>
      <c r="E369" s="63"/>
      <c r="F369" s="62"/>
      <c r="G369" s="62"/>
    </row>
    <row r="370" spans="1:7" ht="9.75" customHeight="1">
      <c r="A370" s="61"/>
      <c r="C370" s="62"/>
      <c r="D370" s="62"/>
      <c r="E370" s="63"/>
      <c r="F370" s="62"/>
      <c r="G370" s="62"/>
    </row>
    <row r="371" spans="1:7" ht="9.75" customHeight="1">
      <c r="A371" s="61"/>
      <c r="C371" s="62"/>
      <c r="D371" s="62"/>
      <c r="E371" s="63"/>
      <c r="F371" s="62"/>
      <c r="G371" s="62"/>
    </row>
    <row r="372" spans="1:7" ht="9.75" customHeight="1">
      <c r="A372" s="61"/>
      <c r="C372" s="62"/>
      <c r="D372" s="62"/>
      <c r="E372" s="63"/>
      <c r="F372" s="62"/>
      <c r="G372" s="62"/>
    </row>
    <row r="373" spans="1:7" ht="9.75" customHeight="1">
      <c r="A373" s="61"/>
      <c r="C373" s="62"/>
      <c r="D373" s="62"/>
      <c r="E373" s="63"/>
      <c r="F373" s="62"/>
      <c r="G373" s="62"/>
    </row>
    <row r="374" spans="1:7" ht="9.75" customHeight="1">
      <c r="A374" s="61"/>
      <c r="C374" s="62"/>
      <c r="D374" s="62"/>
      <c r="E374" s="63"/>
      <c r="F374" s="62"/>
      <c r="G374" s="62"/>
    </row>
    <row r="375" spans="1:7" ht="9.75" customHeight="1">
      <c r="A375" s="61"/>
      <c r="C375" s="62"/>
      <c r="D375" s="62"/>
      <c r="E375" s="63"/>
      <c r="F375" s="62"/>
      <c r="G375" s="62"/>
    </row>
    <row r="376" spans="1:7" ht="9.75" customHeight="1">
      <c r="A376" s="61"/>
      <c r="C376" s="62"/>
      <c r="D376" s="62"/>
      <c r="E376" s="63"/>
      <c r="F376" s="62"/>
      <c r="G376" s="62"/>
    </row>
    <row r="377" spans="1:7" ht="9.75" customHeight="1">
      <c r="A377" s="61"/>
      <c r="C377" s="62"/>
      <c r="D377" s="62"/>
      <c r="E377" s="63"/>
      <c r="F377" s="62"/>
      <c r="G377" s="62"/>
    </row>
    <row r="378" spans="1:7" ht="9.75" customHeight="1">
      <c r="A378" s="61"/>
      <c r="C378" s="62"/>
      <c r="D378" s="62"/>
      <c r="E378" s="63"/>
      <c r="F378" s="62"/>
      <c r="G378" s="62"/>
    </row>
    <row r="379" spans="1:7" ht="9.75" customHeight="1">
      <c r="A379" s="61"/>
      <c r="C379" s="62"/>
      <c r="D379" s="62"/>
      <c r="E379" s="63"/>
      <c r="F379" s="62"/>
      <c r="G379" s="62"/>
    </row>
    <row r="380" spans="1:7" ht="9.75" customHeight="1">
      <c r="A380" s="61"/>
      <c r="C380" s="62"/>
      <c r="D380" s="62"/>
      <c r="E380" s="63"/>
      <c r="F380" s="62"/>
      <c r="G380" s="62"/>
    </row>
    <row r="381" spans="1:7" ht="9.75" customHeight="1">
      <c r="A381" s="61"/>
      <c r="C381" s="62"/>
      <c r="D381" s="62"/>
      <c r="E381" s="63"/>
      <c r="F381" s="62"/>
      <c r="G381" s="62"/>
    </row>
    <row r="382" spans="1:7" ht="9.75" customHeight="1">
      <c r="A382" s="61"/>
      <c r="C382" s="62"/>
      <c r="D382" s="62"/>
      <c r="E382" s="63"/>
      <c r="F382" s="62"/>
      <c r="G382" s="62"/>
    </row>
    <row r="383" spans="1:7" ht="9.75" customHeight="1">
      <c r="A383" s="61"/>
      <c r="C383" s="62"/>
      <c r="D383" s="62"/>
      <c r="E383" s="63"/>
      <c r="F383" s="62"/>
      <c r="G383" s="62"/>
    </row>
    <row r="384" spans="1:7" ht="9.75" customHeight="1">
      <c r="A384" s="61"/>
      <c r="C384" s="62"/>
      <c r="D384" s="62"/>
      <c r="E384" s="63"/>
      <c r="F384" s="62"/>
      <c r="G384" s="62"/>
    </row>
    <row r="385" spans="1:7" ht="9.75" customHeight="1">
      <c r="A385" s="61"/>
      <c r="C385" s="62"/>
      <c r="D385" s="62"/>
      <c r="E385" s="63"/>
      <c r="F385" s="62"/>
      <c r="G385" s="62"/>
    </row>
    <row r="386" spans="1:7" ht="9.75" customHeight="1">
      <c r="A386" s="61"/>
      <c r="C386" s="62"/>
      <c r="D386" s="62"/>
      <c r="E386" s="63"/>
      <c r="F386" s="62"/>
      <c r="G386" s="62"/>
    </row>
    <row r="387" spans="1:7" ht="9.75" customHeight="1">
      <c r="A387" s="61"/>
      <c r="C387" s="62"/>
      <c r="D387" s="62"/>
      <c r="E387" s="63"/>
      <c r="F387" s="62"/>
      <c r="G387" s="62"/>
    </row>
    <row r="388" spans="1:7" ht="9.75" customHeight="1">
      <c r="A388" s="61"/>
      <c r="C388" s="62"/>
      <c r="D388" s="62"/>
      <c r="E388" s="63"/>
      <c r="F388" s="62"/>
      <c r="G388" s="62"/>
    </row>
    <row r="389" spans="1:7" ht="9.75" customHeight="1">
      <c r="A389" s="61"/>
      <c r="C389" s="62"/>
      <c r="D389" s="62"/>
      <c r="E389" s="63"/>
      <c r="F389" s="62"/>
      <c r="G389" s="62"/>
    </row>
    <row r="390" spans="1:7" ht="9.75" customHeight="1">
      <c r="A390" s="61"/>
      <c r="C390" s="62"/>
      <c r="D390" s="62"/>
      <c r="E390" s="63"/>
      <c r="F390" s="62"/>
      <c r="G390" s="62"/>
    </row>
    <row r="391" spans="1:7" ht="9.75" customHeight="1">
      <c r="A391" s="61"/>
      <c r="C391" s="62"/>
      <c r="D391" s="62"/>
      <c r="E391" s="63"/>
      <c r="F391" s="62"/>
      <c r="G391" s="62"/>
    </row>
    <row r="392" spans="1:7" ht="9.75" customHeight="1">
      <c r="A392" s="61"/>
      <c r="C392" s="62"/>
      <c r="D392" s="62"/>
      <c r="E392" s="63"/>
      <c r="F392" s="62"/>
      <c r="G392" s="62"/>
    </row>
    <row r="393" spans="1:7" ht="9.75" customHeight="1">
      <c r="A393" s="61"/>
      <c r="C393" s="62"/>
      <c r="D393" s="62"/>
      <c r="E393" s="63"/>
      <c r="F393" s="62"/>
      <c r="G393" s="62"/>
    </row>
    <row r="394" spans="1:7" ht="9.75" customHeight="1">
      <c r="A394" s="61"/>
      <c r="C394" s="62"/>
      <c r="D394" s="62"/>
      <c r="E394" s="63"/>
      <c r="F394" s="62"/>
      <c r="G394" s="62"/>
    </row>
    <row r="395" spans="1:7" ht="9.75" customHeight="1">
      <c r="A395" s="61"/>
      <c r="C395" s="62"/>
      <c r="D395" s="62"/>
      <c r="E395" s="63"/>
      <c r="F395" s="62"/>
      <c r="G395" s="62"/>
    </row>
    <row r="396" spans="1:7" ht="9.75" customHeight="1">
      <c r="A396" s="61"/>
      <c r="C396" s="62"/>
      <c r="D396" s="62"/>
      <c r="E396" s="63"/>
      <c r="F396" s="62"/>
      <c r="G396" s="62"/>
    </row>
    <row r="397" spans="1:7" ht="9.75" customHeight="1">
      <c r="A397" s="61"/>
      <c r="C397" s="62"/>
      <c r="D397" s="62"/>
      <c r="E397" s="63"/>
      <c r="F397" s="62"/>
      <c r="G397" s="62"/>
    </row>
    <row r="398" spans="1:7" ht="9.75" customHeight="1">
      <c r="A398" s="61"/>
      <c r="C398" s="62"/>
      <c r="D398" s="62"/>
      <c r="E398" s="63"/>
      <c r="F398" s="62"/>
      <c r="G398" s="62"/>
    </row>
    <row r="399" spans="1:7" ht="9.75" customHeight="1">
      <c r="A399" s="61"/>
      <c r="C399" s="62"/>
      <c r="D399" s="62"/>
      <c r="E399" s="63"/>
      <c r="F399" s="62"/>
      <c r="G399" s="62"/>
    </row>
    <row r="400" spans="1:7" ht="9.75" customHeight="1">
      <c r="A400" s="61"/>
      <c r="C400" s="62"/>
      <c r="D400" s="62"/>
      <c r="E400" s="63"/>
      <c r="F400" s="62"/>
      <c r="G400" s="62"/>
    </row>
    <row r="401" spans="1:7" ht="9.75" customHeight="1">
      <c r="A401" s="61"/>
      <c r="C401" s="62"/>
      <c r="D401" s="62"/>
      <c r="E401" s="63"/>
      <c r="F401" s="62"/>
      <c r="G401" s="62"/>
    </row>
    <row r="402" spans="1:7" ht="9.75" customHeight="1">
      <c r="A402" s="61"/>
      <c r="C402" s="62"/>
      <c r="D402" s="62"/>
      <c r="E402" s="63"/>
      <c r="F402" s="62"/>
      <c r="G402" s="62"/>
    </row>
    <row r="403" spans="1:7" ht="9.75" customHeight="1">
      <c r="A403" s="61"/>
      <c r="C403" s="62"/>
      <c r="D403" s="62"/>
      <c r="E403" s="63"/>
      <c r="F403" s="62"/>
      <c r="G403" s="62"/>
    </row>
    <row r="404" spans="1:7" ht="9.75" customHeight="1">
      <c r="A404" s="61"/>
      <c r="C404" s="62"/>
      <c r="D404" s="62"/>
      <c r="E404" s="63"/>
      <c r="F404" s="62"/>
      <c r="G404" s="62"/>
    </row>
    <row r="405" spans="1:7" ht="9.75" customHeight="1">
      <c r="A405" s="61"/>
      <c r="C405" s="62"/>
      <c r="D405" s="62"/>
      <c r="E405" s="63"/>
      <c r="F405" s="62"/>
      <c r="G405" s="62"/>
    </row>
    <row r="406" spans="1:7" ht="9.75" customHeight="1">
      <c r="A406" s="61"/>
      <c r="C406" s="62"/>
      <c r="D406" s="62"/>
      <c r="E406" s="63"/>
      <c r="F406" s="62"/>
      <c r="G406" s="62"/>
    </row>
    <row r="407" spans="1:7" ht="9.75" customHeight="1">
      <c r="A407" s="61"/>
      <c r="C407" s="62"/>
      <c r="D407" s="62"/>
      <c r="E407" s="63"/>
      <c r="F407" s="62"/>
      <c r="G407" s="62"/>
    </row>
    <row r="408" spans="1:7" ht="9.75" customHeight="1">
      <c r="A408" s="61"/>
      <c r="C408" s="62"/>
      <c r="D408" s="62"/>
      <c r="E408" s="63"/>
      <c r="F408" s="62"/>
      <c r="G408" s="62"/>
    </row>
    <row r="409" spans="1:7" ht="9.75" customHeight="1">
      <c r="A409" s="61"/>
      <c r="C409" s="62"/>
      <c r="D409" s="62"/>
      <c r="E409" s="63"/>
      <c r="F409" s="62"/>
      <c r="G409" s="62"/>
    </row>
    <row r="410" spans="1:7" ht="9.75" customHeight="1">
      <c r="A410" s="61"/>
      <c r="C410" s="62"/>
      <c r="D410" s="62"/>
      <c r="E410" s="63"/>
      <c r="F410" s="62"/>
      <c r="G410" s="62"/>
    </row>
    <row r="411" spans="1:7" ht="9.75" customHeight="1">
      <c r="A411" s="61"/>
      <c r="C411" s="62"/>
      <c r="D411" s="62"/>
      <c r="E411" s="63"/>
      <c r="F411" s="62"/>
      <c r="G411" s="62"/>
    </row>
    <row r="412" spans="1:7" ht="9.75" customHeight="1">
      <c r="A412" s="61"/>
      <c r="C412" s="62"/>
      <c r="D412" s="62"/>
      <c r="E412" s="63"/>
      <c r="F412" s="62"/>
      <c r="G412" s="62"/>
    </row>
    <row r="413" spans="1:7" ht="9.75" customHeight="1">
      <c r="A413" s="61"/>
      <c r="C413" s="62"/>
      <c r="D413" s="62"/>
      <c r="E413" s="63"/>
      <c r="F413" s="62"/>
      <c r="G413" s="62"/>
    </row>
    <row r="414" spans="1:7" ht="9.75" customHeight="1">
      <c r="A414" s="61"/>
      <c r="C414" s="62"/>
      <c r="D414" s="62"/>
      <c r="E414" s="63"/>
      <c r="F414" s="62"/>
      <c r="G414" s="62"/>
    </row>
    <row r="415" spans="1:7" ht="9.75" customHeight="1">
      <c r="A415" s="61"/>
      <c r="C415" s="62"/>
      <c r="D415" s="62"/>
      <c r="E415" s="63"/>
      <c r="F415" s="62"/>
      <c r="G415" s="62"/>
    </row>
    <row r="416" spans="1:7" ht="9.75" customHeight="1">
      <c r="A416" s="61"/>
      <c r="C416" s="62"/>
      <c r="D416" s="62"/>
      <c r="E416" s="63"/>
      <c r="F416" s="62"/>
      <c r="G416" s="62"/>
    </row>
    <row r="417" spans="1:7" ht="9.75" customHeight="1">
      <c r="A417" s="61"/>
      <c r="C417" s="62"/>
      <c r="D417" s="62"/>
      <c r="E417" s="63"/>
      <c r="F417" s="62"/>
      <c r="G417" s="62"/>
    </row>
    <row r="418" spans="1:7" ht="9.75" customHeight="1">
      <c r="A418" s="61"/>
      <c r="C418" s="62"/>
      <c r="D418" s="62"/>
      <c r="E418" s="63"/>
      <c r="F418" s="62"/>
      <c r="G418" s="62"/>
    </row>
    <row r="419" spans="1:7" ht="9.75" customHeight="1">
      <c r="A419" s="61"/>
      <c r="C419" s="62"/>
      <c r="D419" s="62"/>
      <c r="E419" s="63"/>
      <c r="F419" s="62"/>
      <c r="G419" s="62"/>
    </row>
    <row r="420" spans="1:7" ht="9.75" customHeight="1">
      <c r="A420" s="61"/>
      <c r="C420" s="62"/>
      <c r="D420" s="62"/>
      <c r="E420" s="63"/>
      <c r="F420" s="62"/>
      <c r="G420" s="62"/>
    </row>
    <row r="421" spans="1:7" ht="9.75" customHeight="1">
      <c r="A421" s="61"/>
      <c r="C421" s="62"/>
      <c r="D421" s="62"/>
      <c r="E421" s="63"/>
      <c r="F421" s="62"/>
      <c r="G421" s="62"/>
    </row>
    <row r="422" spans="1:7" ht="9.75" customHeight="1">
      <c r="A422" s="61"/>
      <c r="C422" s="62"/>
      <c r="D422" s="62"/>
      <c r="E422" s="63"/>
      <c r="F422" s="62"/>
      <c r="G422" s="62"/>
    </row>
    <row r="423" spans="1:7" ht="9.75" customHeight="1">
      <c r="A423" s="61"/>
      <c r="C423" s="62"/>
      <c r="D423" s="62"/>
      <c r="E423" s="63"/>
      <c r="F423" s="62"/>
      <c r="G423" s="62"/>
    </row>
    <row r="424" spans="1:7" ht="9.75" customHeight="1">
      <c r="A424" s="61"/>
      <c r="C424" s="62"/>
      <c r="D424" s="62"/>
      <c r="E424" s="63"/>
      <c r="F424" s="62"/>
      <c r="G424" s="62"/>
    </row>
    <row r="425" spans="1:7" ht="9.75" customHeight="1">
      <c r="A425" s="61"/>
      <c r="C425" s="62"/>
      <c r="D425" s="62"/>
      <c r="E425" s="63"/>
      <c r="F425" s="62"/>
      <c r="G425" s="62"/>
    </row>
    <row r="426" spans="1:7" ht="9.75" customHeight="1">
      <c r="A426" s="61"/>
      <c r="C426" s="62"/>
      <c r="D426" s="62"/>
      <c r="E426" s="63"/>
      <c r="F426" s="62"/>
      <c r="G426" s="62"/>
    </row>
    <row r="427" spans="1:7" ht="9.75" customHeight="1">
      <c r="A427" s="61"/>
      <c r="C427" s="62"/>
      <c r="D427" s="62"/>
      <c r="E427" s="63"/>
      <c r="F427" s="62"/>
      <c r="G427" s="62"/>
    </row>
    <row r="428" spans="1:7" ht="9.75" customHeight="1">
      <c r="A428" s="61"/>
      <c r="C428" s="62"/>
      <c r="D428" s="62"/>
      <c r="E428" s="63"/>
      <c r="F428" s="62"/>
      <c r="G428" s="62"/>
    </row>
    <row r="429" spans="1:7" ht="9.75" customHeight="1">
      <c r="A429" s="61"/>
      <c r="C429" s="62"/>
      <c r="D429" s="62"/>
      <c r="E429" s="63"/>
      <c r="F429" s="62"/>
      <c r="G429" s="62"/>
    </row>
    <row r="430" spans="1:7" ht="9.75" customHeight="1">
      <c r="A430" s="61"/>
      <c r="C430" s="62"/>
      <c r="D430" s="62"/>
      <c r="E430" s="63"/>
      <c r="F430" s="62"/>
      <c r="G430" s="62"/>
    </row>
    <row r="431" spans="1:7" ht="9.75" customHeight="1">
      <c r="A431" s="61"/>
      <c r="C431" s="62"/>
      <c r="D431" s="62"/>
      <c r="E431" s="63"/>
      <c r="F431" s="62"/>
      <c r="G431" s="62"/>
    </row>
    <row r="432" spans="1:7" ht="9.75" customHeight="1">
      <c r="A432" s="61"/>
      <c r="C432" s="62"/>
      <c r="D432" s="62"/>
      <c r="E432" s="63"/>
      <c r="F432" s="62"/>
      <c r="G432" s="62"/>
    </row>
    <row r="433" spans="1:7" ht="9.75" customHeight="1">
      <c r="A433" s="61"/>
      <c r="C433" s="62"/>
      <c r="D433" s="62"/>
      <c r="E433" s="63"/>
      <c r="F433" s="62"/>
      <c r="G433" s="62"/>
    </row>
    <row r="434" spans="1:7" ht="9.75" customHeight="1">
      <c r="A434" s="61"/>
      <c r="C434" s="62"/>
      <c r="D434" s="62"/>
      <c r="E434" s="63"/>
      <c r="F434" s="62"/>
      <c r="G434" s="62"/>
    </row>
    <row r="435" spans="1:7" ht="9.75" customHeight="1">
      <c r="A435" s="61"/>
      <c r="C435" s="62"/>
      <c r="D435" s="62"/>
      <c r="E435" s="63"/>
      <c r="F435" s="62"/>
      <c r="G435" s="62"/>
    </row>
    <row r="436" spans="1:7" ht="9.75" customHeight="1">
      <c r="A436" s="61"/>
      <c r="C436" s="62"/>
      <c r="D436" s="62"/>
      <c r="E436" s="63"/>
      <c r="F436" s="62"/>
      <c r="G436" s="62"/>
    </row>
    <row r="437" spans="1:7" ht="9.75" customHeight="1">
      <c r="A437" s="61"/>
      <c r="C437" s="62"/>
      <c r="D437" s="62"/>
      <c r="E437" s="63"/>
      <c r="F437" s="62"/>
      <c r="G437" s="62"/>
    </row>
    <row r="438" spans="1:7" ht="9.75" customHeight="1">
      <c r="A438" s="61"/>
      <c r="C438" s="62"/>
      <c r="D438" s="62"/>
      <c r="E438" s="63"/>
      <c r="F438" s="62"/>
      <c r="G438" s="62"/>
    </row>
    <row r="439" spans="1:7" ht="9.75" customHeight="1">
      <c r="A439" s="61"/>
      <c r="C439" s="62"/>
      <c r="D439" s="62"/>
      <c r="E439" s="63"/>
      <c r="F439" s="62"/>
      <c r="G439" s="62"/>
    </row>
    <row r="440" spans="1:7" ht="9.75" customHeight="1">
      <c r="A440" s="61"/>
      <c r="C440" s="62"/>
      <c r="D440" s="62"/>
      <c r="E440" s="63"/>
      <c r="F440" s="62"/>
      <c r="G440" s="62"/>
    </row>
    <row r="441" spans="1:7" ht="9.75" customHeight="1">
      <c r="A441" s="61"/>
      <c r="C441" s="62"/>
      <c r="D441" s="62"/>
      <c r="E441" s="63"/>
      <c r="F441" s="62"/>
      <c r="G441" s="62"/>
    </row>
    <row r="442" spans="1:7" ht="9.75" customHeight="1">
      <c r="A442" s="61"/>
      <c r="C442" s="62"/>
      <c r="D442" s="62"/>
      <c r="E442" s="63"/>
      <c r="F442" s="62"/>
      <c r="G442" s="62"/>
    </row>
    <row r="443" spans="1:7" ht="9.75" customHeight="1">
      <c r="A443" s="61"/>
      <c r="C443" s="62"/>
      <c r="D443" s="62"/>
      <c r="E443" s="63"/>
      <c r="F443" s="62"/>
      <c r="G443" s="62"/>
    </row>
    <row r="444" spans="1:7" ht="9.75" customHeight="1">
      <c r="A444" s="61"/>
      <c r="C444" s="62"/>
      <c r="D444" s="62"/>
      <c r="E444" s="63"/>
      <c r="F444" s="62"/>
      <c r="G444" s="62"/>
    </row>
    <row r="445" spans="1:7" ht="9.75" customHeight="1">
      <c r="A445" s="61"/>
      <c r="C445" s="62"/>
      <c r="D445" s="62"/>
      <c r="E445" s="63"/>
      <c r="F445" s="62"/>
      <c r="G445" s="62"/>
    </row>
    <row r="446" spans="1:7" ht="9.75" customHeight="1">
      <c r="A446" s="61"/>
      <c r="C446" s="62"/>
      <c r="D446" s="62"/>
      <c r="E446" s="63"/>
      <c r="F446" s="62"/>
      <c r="G446" s="62"/>
    </row>
    <row r="447" spans="1:7" ht="9.75" customHeight="1">
      <c r="A447" s="61"/>
      <c r="C447" s="62"/>
      <c r="D447" s="62"/>
      <c r="E447" s="63"/>
      <c r="F447" s="62"/>
      <c r="G447" s="62"/>
    </row>
    <row r="448" spans="1:7" ht="9.75" customHeight="1">
      <c r="A448" s="61"/>
      <c r="C448" s="62"/>
      <c r="D448" s="62"/>
      <c r="E448" s="63"/>
      <c r="F448" s="62"/>
      <c r="G448" s="62"/>
    </row>
    <row r="449" spans="1:7" ht="9.75" customHeight="1">
      <c r="A449" s="61"/>
      <c r="C449" s="62"/>
      <c r="D449" s="62"/>
      <c r="E449" s="63"/>
      <c r="F449" s="62"/>
      <c r="G449" s="62"/>
    </row>
    <row r="450" spans="1:7" ht="9.75" customHeight="1">
      <c r="A450" s="61"/>
      <c r="C450" s="62"/>
      <c r="D450" s="62"/>
      <c r="E450" s="63"/>
      <c r="F450" s="62"/>
      <c r="G450" s="62"/>
    </row>
    <row r="451" spans="1:7" ht="9.75" customHeight="1">
      <c r="A451" s="61"/>
      <c r="C451" s="62"/>
      <c r="D451" s="62"/>
      <c r="E451" s="63"/>
      <c r="F451" s="62"/>
      <c r="G451" s="62"/>
    </row>
    <row r="452" spans="1:7" ht="9.75" customHeight="1">
      <c r="A452" s="61"/>
      <c r="C452" s="62"/>
      <c r="D452" s="62"/>
      <c r="E452" s="63"/>
      <c r="F452" s="62"/>
      <c r="G452" s="62"/>
    </row>
    <row r="453" spans="1:7" ht="9.75" customHeight="1">
      <c r="A453" s="61"/>
      <c r="C453" s="62"/>
      <c r="D453" s="62"/>
      <c r="E453" s="63"/>
      <c r="F453" s="62"/>
      <c r="G453" s="62"/>
    </row>
    <row r="454" spans="1:7" ht="9.75" customHeight="1">
      <c r="A454" s="61"/>
      <c r="C454" s="62"/>
      <c r="D454" s="62"/>
      <c r="E454" s="63"/>
      <c r="F454" s="62"/>
      <c r="G454" s="62"/>
    </row>
    <row r="455" spans="1:7" ht="9.75" customHeight="1">
      <c r="A455" s="61"/>
      <c r="C455" s="62"/>
      <c r="D455" s="62"/>
      <c r="E455" s="63"/>
      <c r="F455" s="62"/>
      <c r="G455" s="62"/>
    </row>
    <row r="456" spans="1:7" ht="9.75" customHeight="1">
      <c r="A456" s="61"/>
      <c r="C456" s="62"/>
      <c r="D456" s="62"/>
      <c r="E456" s="63"/>
      <c r="F456" s="62"/>
      <c r="G456" s="62"/>
    </row>
    <row r="457" spans="1:7" ht="9.75" customHeight="1">
      <c r="A457" s="61"/>
      <c r="C457" s="62"/>
      <c r="D457" s="62"/>
      <c r="E457" s="63"/>
      <c r="F457" s="62"/>
      <c r="G457" s="62"/>
    </row>
    <row r="458" spans="1:7" ht="9.75" customHeight="1">
      <c r="A458" s="61"/>
      <c r="C458" s="62"/>
      <c r="D458" s="62"/>
      <c r="E458" s="63"/>
      <c r="F458" s="62"/>
      <c r="G458" s="62"/>
    </row>
    <row r="459" spans="1:7" ht="9.75" customHeight="1">
      <c r="A459" s="61"/>
      <c r="C459" s="62"/>
      <c r="D459" s="62"/>
      <c r="E459" s="63"/>
      <c r="F459" s="62"/>
      <c r="G459" s="62"/>
    </row>
    <row r="460" spans="1:7" ht="9.75" customHeight="1">
      <c r="A460" s="61"/>
      <c r="C460" s="62"/>
      <c r="D460" s="62"/>
      <c r="E460" s="63"/>
      <c r="F460" s="62"/>
      <c r="G460" s="62"/>
    </row>
    <row r="461" spans="1:7" ht="9.75" customHeight="1">
      <c r="A461" s="61"/>
      <c r="C461" s="62"/>
      <c r="D461" s="62"/>
      <c r="E461" s="63"/>
      <c r="F461" s="62"/>
      <c r="G461" s="62"/>
    </row>
    <row r="462" spans="1:7" ht="9.75" customHeight="1">
      <c r="A462" s="61"/>
      <c r="C462" s="62"/>
      <c r="D462" s="62"/>
      <c r="E462" s="63"/>
      <c r="F462" s="62"/>
      <c r="G462" s="62"/>
    </row>
    <row r="463" spans="1:7" ht="9.75" customHeight="1">
      <c r="A463" s="61"/>
      <c r="C463" s="62"/>
      <c r="D463" s="62"/>
      <c r="E463" s="63"/>
      <c r="F463" s="62"/>
      <c r="G463" s="62"/>
    </row>
    <row r="464" spans="1:7" ht="9.75" customHeight="1">
      <c r="A464" s="61"/>
      <c r="C464" s="62"/>
      <c r="D464" s="62"/>
      <c r="E464" s="63"/>
      <c r="F464" s="62"/>
      <c r="G464" s="62"/>
    </row>
    <row r="465" spans="1:7" ht="9.75" customHeight="1">
      <c r="A465" s="61"/>
      <c r="C465" s="62"/>
      <c r="D465" s="62"/>
      <c r="E465" s="63"/>
      <c r="F465" s="62"/>
      <c r="G465" s="62"/>
    </row>
    <row r="466" spans="1:7" ht="9.75" customHeight="1">
      <c r="A466" s="61"/>
      <c r="C466" s="62"/>
      <c r="D466" s="62"/>
      <c r="E466" s="63"/>
      <c r="F466" s="62"/>
      <c r="G466" s="62"/>
    </row>
    <row r="467" spans="1:7" ht="9.75" customHeight="1">
      <c r="A467" s="61"/>
      <c r="C467" s="62"/>
      <c r="D467" s="62"/>
      <c r="E467" s="63"/>
      <c r="F467" s="62"/>
      <c r="G467" s="62"/>
    </row>
    <row r="468" spans="1:7" ht="9.75" customHeight="1">
      <c r="A468" s="61"/>
      <c r="C468" s="62"/>
      <c r="D468" s="62"/>
      <c r="E468" s="63"/>
      <c r="F468" s="62"/>
      <c r="G468" s="62"/>
    </row>
    <row r="469" spans="1:7" ht="9.75" customHeight="1">
      <c r="A469" s="61"/>
      <c r="C469" s="62"/>
      <c r="D469" s="62"/>
      <c r="E469" s="63"/>
      <c r="F469" s="62"/>
      <c r="G469" s="62"/>
    </row>
    <row r="470" spans="1:7" ht="9.75" customHeight="1">
      <c r="A470" s="61"/>
      <c r="C470" s="62"/>
      <c r="D470" s="62"/>
      <c r="E470" s="63"/>
      <c r="F470" s="62"/>
      <c r="G470" s="62"/>
    </row>
    <row r="471" spans="1:7" ht="9.75" customHeight="1">
      <c r="A471" s="61"/>
      <c r="C471" s="62"/>
      <c r="D471" s="62"/>
      <c r="E471" s="63"/>
      <c r="F471" s="62"/>
      <c r="G471" s="62"/>
    </row>
    <row r="472" spans="1:7" ht="9.75" customHeight="1">
      <c r="A472" s="61"/>
      <c r="C472" s="62"/>
      <c r="D472" s="62"/>
      <c r="E472" s="63"/>
      <c r="F472" s="62"/>
      <c r="G472" s="62"/>
    </row>
    <row r="473" spans="1:7" ht="9.75" customHeight="1">
      <c r="A473" s="61"/>
      <c r="C473" s="62"/>
      <c r="D473" s="62"/>
      <c r="E473" s="63"/>
      <c r="F473" s="62"/>
      <c r="G473" s="62"/>
    </row>
    <row r="474" spans="1:7" ht="9.75" customHeight="1">
      <c r="A474" s="61"/>
      <c r="C474" s="62"/>
      <c r="D474" s="62"/>
      <c r="E474" s="63"/>
      <c r="F474" s="62"/>
      <c r="G474" s="62"/>
    </row>
    <row r="475" spans="1:7" ht="9.75" customHeight="1">
      <c r="A475" s="61"/>
      <c r="C475" s="62"/>
      <c r="D475" s="62"/>
      <c r="E475" s="63"/>
      <c r="F475" s="62"/>
      <c r="G475" s="62"/>
    </row>
    <row r="476" spans="1:7" ht="9.75" customHeight="1">
      <c r="A476" s="61"/>
      <c r="C476" s="62"/>
      <c r="D476" s="62"/>
      <c r="E476" s="63"/>
      <c r="F476" s="62"/>
      <c r="G476" s="62"/>
    </row>
    <row r="477" spans="1:7" ht="9.75" customHeight="1">
      <c r="A477" s="61"/>
      <c r="C477" s="62"/>
      <c r="D477" s="62"/>
      <c r="E477" s="63"/>
      <c r="F477" s="62"/>
      <c r="G477" s="62"/>
    </row>
    <row r="478" spans="1:7" ht="9.75" customHeight="1">
      <c r="A478" s="61"/>
      <c r="C478" s="62"/>
      <c r="D478" s="62"/>
      <c r="E478" s="63"/>
      <c r="F478" s="62"/>
      <c r="G478" s="62"/>
    </row>
    <row r="479" spans="1:7" ht="9.75" customHeight="1">
      <c r="A479" s="61"/>
      <c r="C479" s="62"/>
      <c r="D479" s="62"/>
      <c r="E479" s="63"/>
      <c r="F479" s="62"/>
      <c r="G479" s="62"/>
    </row>
    <row r="480" spans="1:7" ht="9.75" customHeight="1">
      <c r="A480" s="61"/>
      <c r="C480" s="62"/>
      <c r="D480" s="62"/>
      <c r="E480" s="63"/>
      <c r="F480" s="62"/>
      <c r="G480" s="62"/>
    </row>
    <row r="481" spans="1:7" ht="9.75" customHeight="1">
      <c r="A481" s="61"/>
      <c r="C481" s="62"/>
      <c r="D481" s="62"/>
      <c r="E481" s="63"/>
      <c r="F481" s="62"/>
      <c r="G481" s="62"/>
    </row>
    <row r="482" spans="1:7" ht="9.75" customHeight="1">
      <c r="A482" s="61"/>
      <c r="C482" s="62"/>
      <c r="D482" s="62"/>
      <c r="E482" s="63"/>
      <c r="F482" s="62"/>
      <c r="G482" s="62"/>
    </row>
    <row r="483" spans="1:7" ht="9.75" customHeight="1">
      <c r="A483" s="61"/>
      <c r="C483" s="62"/>
      <c r="D483" s="62"/>
      <c r="E483" s="63"/>
      <c r="F483" s="62"/>
      <c r="G483" s="62"/>
    </row>
    <row r="484" spans="1:7" ht="9.75" customHeight="1">
      <c r="A484" s="61"/>
      <c r="C484" s="62"/>
      <c r="D484" s="62"/>
      <c r="E484" s="63"/>
      <c r="F484" s="62"/>
      <c r="G484" s="62"/>
    </row>
    <row r="485" spans="1:7" ht="9.75" customHeight="1">
      <c r="A485" s="61"/>
      <c r="C485" s="62"/>
      <c r="D485" s="62"/>
      <c r="E485" s="63"/>
      <c r="F485" s="62"/>
      <c r="G485" s="62"/>
    </row>
    <row r="486" spans="1:7" ht="9.75" customHeight="1">
      <c r="A486" s="61"/>
      <c r="C486" s="62"/>
      <c r="D486" s="62"/>
      <c r="E486" s="63"/>
      <c r="F486" s="62"/>
      <c r="G486" s="62"/>
    </row>
    <row r="487" spans="1:7" ht="9.75" customHeight="1">
      <c r="A487" s="61"/>
      <c r="C487" s="62"/>
      <c r="D487" s="62"/>
      <c r="E487" s="63"/>
      <c r="F487" s="62"/>
      <c r="G487" s="62"/>
    </row>
    <row r="488" spans="1:7" ht="9.75" customHeight="1">
      <c r="A488" s="61"/>
      <c r="C488" s="62"/>
      <c r="D488" s="62"/>
      <c r="E488" s="63"/>
      <c r="F488" s="62"/>
      <c r="G488" s="62"/>
    </row>
    <row r="489" spans="1:7" ht="9.75" customHeight="1">
      <c r="A489" s="61"/>
      <c r="C489" s="62"/>
      <c r="D489" s="62"/>
      <c r="E489" s="63"/>
      <c r="F489" s="62"/>
      <c r="G489" s="62"/>
    </row>
    <row r="490" spans="1:7" ht="9.75" customHeight="1">
      <c r="A490" s="61"/>
      <c r="C490" s="62"/>
      <c r="D490" s="62"/>
      <c r="E490" s="63"/>
      <c r="F490" s="62"/>
      <c r="G490" s="62"/>
    </row>
    <row r="491" spans="1:7" ht="9.75" customHeight="1">
      <c r="A491" s="61"/>
      <c r="C491" s="62"/>
      <c r="D491" s="62"/>
      <c r="E491" s="63"/>
      <c r="F491" s="62"/>
      <c r="G491" s="62"/>
    </row>
    <row r="492" spans="1:7" ht="9.75" customHeight="1">
      <c r="A492" s="61"/>
      <c r="C492" s="62"/>
      <c r="D492" s="62"/>
      <c r="E492" s="63"/>
      <c r="F492" s="62"/>
      <c r="G492" s="62"/>
    </row>
    <row r="493" spans="1:7" ht="9.75" customHeight="1">
      <c r="A493" s="61"/>
      <c r="C493" s="62"/>
      <c r="D493" s="62"/>
      <c r="E493" s="63"/>
      <c r="F493" s="62"/>
      <c r="G493" s="62"/>
    </row>
    <row r="494" spans="1:7" ht="9.75" customHeight="1">
      <c r="A494" s="61"/>
      <c r="C494" s="62"/>
      <c r="D494" s="62"/>
      <c r="E494" s="63"/>
      <c r="F494" s="62"/>
      <c r="G494" s="62"/>
    </row>
    <row r="495" spans="1:7" ht="9.75" customHeight="1">
      <c r="A495" s="61"/>
      <c r="C495" s="62"/>
      <c r="D495" s="62"/>
      <c r="E495" s="63"/>
      <c r="F495" s="62"/>
      <c r="G495" s="62"/>
    </row>
    <row r="496" spans="1:7" ht="9.75" customHeight="1">
      <c r="A496" s="61"/>
      <c r="C496" s="62"/>
      <c r="D496" s="62"/>
      <c r="E496" s="63"/>
      <c r="F496" s="62"/>
      <c r="G496" s="62"/>
    </row>
    <row r="497" spans="1:7" ht="9.75" customHeight="1">
      <c r="A497" s="61"/>
      <c r="C497" s="62"/>
      <c r="D497" s="62"/>
      <c r="E497" s="63"/>
      <c r="F497" s="62"/>
      <c r="G497" s="62"/>
    </row>
    <row r="498" spans="1:7" ht="9.75" customHeight="1">
      <c r="A498" s="61"/>
      <c r="C498" s="62"/>
      <c r="D498" s="62"/>
      <c r="E498" s="63"/>
      <c r="F498" s="62"/>
      <c r="G498" s="62"/>
    </row>
    <row r="499" spans="1:7" ht="9.75" customHeight="1">
      <c r="A499" s="61"/>
      <c r="C499" s="62"/>
      <c r="D499" s="62"/>
      <c r="E499" s="63"/>
      <c r="F499" s="62"/>
      <c r="G499" s="62"/>
    </row>
    <row r="500" spans="1:7" ht="9.75" customHeight="1">
      <c r="A500" s="61"/>
      <c r="C500" s="62"/>
      <c r="D500" s="62"/>
      <c r="E500" s="63"/>
      <c r="F500" s="62"/>
      <c r="G500" s="62"/>
    </row>
    <row r="501" spans="1:7" ht="9.75" customHeight="1">
      <c r="A501" s="61"/>
      <c r="C501" s="62"/>
      <c r="D501" s="62"/>
      <c r="E501" s="63"/>
      <c r="F501" s="62"/>
      <c r="G501" s="62"/>
    </row>
    <row r="502" spans="1:7" ht="9.75" customHeight="1">
      <c r="A502" s="61"/>
      <c r="C502" s="62"/>
      <c r="D502" s="62"/>
      <c r="E502" s="63"/>
      <c r="F502" s="62"/>
      <c r="G502" s="62"/>
    </row>
    <row r="503" spans="1:7" ht="9.75" customHeight="1">
      <c r="A503" s="61"/>
      <c r="C503" s="62"/>
      <c r="D503" s="62"/>
      <c r="E503" s="63"/>
      <c r="F503" s="62"/>
      <c r="G503" s="62"/>
    </row>
    <row r="504" spans="1:7" ht="9.75" customHeight="1">
      <c r="A504" s="61"/>
      <c r="C504" s="62"/>
      <c r="D504" s="62"/>
      <c r="E504" s="63"/>
      <c r="F504" s="62"/>
      <c r="G504" s="62"/>
    </row>
    <row r="505" spans="1:7" ht="9.75" customHeight="1">
      <c r="A505" s="61"/>
      <c r="C505" s="62"/>
      <c r="D505" s="62"/>
      <c r="E505" s="63"/>
      <c r="F505" s="62"/>
      <c r="G505" s="62"/>
    </row>
    <row r="506" spans="1:7" ht="9.75" customHeight="1">
      <c r="A506" s="61"/>
      <c r="C506" s="62"/>
      <c r="D506" s="62"/>
      <c r="E506" s="63"/>
      <c r="F506" s="62"/>
      <c r="G506" s="62"/>
    </row>
    <row r="507" spans="1:7" ht="9.75" customHeight="1">
      <c r="A507" s="61"/>
      <c r="C507" s="62"/>
      <c r="D507" s="62"/>
      <c r="E507" s="63"/>
      <c r="F507" s="62"/>
      <c r="G507" s="62"/>
    </row>
    <row r="508" spans="1:7" ht="9.75" customHeight="1">
      <c r="A508" s="61"/>
      <c r="C508" s="62"/>
      <c r="D508" s="62"/>
      <c r="E508" s="63"/>
      <c r="F508" s="62"/>
      <c r="G508" s="62"/>
    </row>
    <row r="509" spans="1:7" ht="9.75" customHeight="1">
      <c r="A509" s="61"/>
      <c r="C509" s="62"/>
      <c r="D509" s="62"/>
      <c r="E509" s="63"/>
      <c r="F509" s="62"/>
      <c r="G509" s="62"/>
    </row>
    <row r="510" spans="1:7" ht="9.75" customHeight="1">
      <c r="A510" s="61"/>
      <c r="C510" s="62"/>
      <c r="D510" s="62"/>
      <c r="E510" s="63"/>
      <c r="F510" s="62"/>
      <c r="G510" s="62"/>
    </row>
    <row r="511" spans="1:7" ht="9.75" customHeight="1">
      <c r="A511" s="61"/>
      <c r="C511" s="62"/>
      <c r="D511" s="62"/>
      <c r="E511" s="63"/>
      <c r="F511" s="62"/>
      <c r="G511" s="62"/>
    </row>
    <row r="512" spans="1:7" ht="9.75" customHeight="1">
      <c r="A512" s="61"/>
      <c r="C512" s="62"/>
      <c r="D512" s="62"/>
      <c r="E512" s="63"/>
      <c r="F512" s="62"/>
      <c r="G512" s="62"/>
    </row>
    <row r="513" spans="1:7" ht="9.75" customHeight="1">
      <c r="A513" s="61"/>
      <c r="C513" s="62"/>
      <c r="D513" s="62"/>
      <c r="E513" s="63"/>
      <c r="F513" s="62"/>
      <c r="G513" s="62"/>
    </row>
    <row r="514" spans="1:7" ht="9.75" customHeight="1">
      <c r="A514" s="61"/>
      <c r="C514" s="62"/>
      <c r="D514" s="62"/>
      <c r="E514" s="63"/>
      <c r="F514" s="62"/>
      <c r="G514" s="62"/>
    </row>
    <row r="515" spans="1:7" ht="9.75" customHeight="1">
      <c r="A515" s="61"/>
      <c r="C515" s="62"/>
      <c r="D515" s="62"/>
      <c r="E515" s="63"/>
      <c r="F515" s="62"/>
      <c r="G515" s="62"/>
    </row>
    <row r="516" spans="1:7" ht="9.75" customHeight="1">
      <c r="A516" s="61"/>
      <c r="C516" s="62"/>
      <c r="D516" s="62"/>
      <c r="E516" s="63"/>
      <c r="F516" s="62"/>
      <c r="G516" s="62"/>
    </row>
    <row r="517" spans="1:7" ht="9.75" customHeight="1">
      <c r="A517" s="61"/>
      <c r="C517" s="62"/>
      <c r="D517" s="62"/>
      <c r="E517" s="63"/>
      <c r="F517" s="62"/>
      <c r="G517" s="62"/>
    </row>
    <row r="518" spans="1:7" ht="9.75" customHeight="1">
      <c r="A518" s="61"/>
      <c r="C518" s="62"/>
      <c r="D518" s="62"/>
      <c r="E518" s="63"/>
      <c r="F518" s="62"/>
      <c r="G518" s="62"/>
    </row>
    <row r="519" spans="1:7" ht="9.75" customHeight="1">
      <c r="A519" s="61"/>
      <c r="C519" s="62"/>
      <c r="D519" s="62"/>
      <c r="E519" s="63"/>
      <c r="F519" s="62"/>
      <c r="G519" s="62"/>
    </row>
    <row r="520" spans="1:7" ht="9.75" customHeight="1">
      <c r="A520" s="61"/>
      <c r="C520" s="62"/>
      <c r="D520" s="62"/>
      <c r="E520" s="63"/>
      <c r="F520" s="62"/>
      <c r="G520" s="62"/>
    </row>
    <row r="521" spans="1:7" ht="9.75" customHeight="1">
      <c r="A521" s="61"/>
      <c r="C521" s="62"/>
      <c r="D521" s="62"/>
      <c r="E521" s="63"/>
      <c r="F521" s="62"/>
      <c r="G521" s="62"/>
    </row>
    <row r="522" spans="1:7" ht="9.75" customHeight="1">
      <c r="A522" s="61"/>
      <c r="C522" s="62"/>
      <c r="D522" s="62"/>
      <c r="E522" s="63"/>
      <c r="F522" s="62"/>
      <c r="G522" s="62"/>
    </row>
    <row r="523" spans="1:7" ht="9.75" customHeight="1">
      <c r="A523" s="61"/>
      <c r="C523" s="62"/>
      <c r="D523" s="62"/>
      <c r="E523" s="63"/>
      <c r="F523" s="62"/>
      <c r="G523" s="62"/>
    </row>
    <row r="524" spans="1:7" ht="9.75" customHeight="1">
      <c r="A524" s="61"/>
      <c r="C524" s="62"/>
      <c r="D524" s="62"/>
      <c r="E524" s="63"/>
      <c r="F524" s="62"/>
      <c r="G524" s="62"/>
    </row>
    <row r="525" spans="1:7" ht="9.75" customHeight="1">
      <c r="A525" s="61"/>
      <c r="C525" s="62"/>
      <c r="D525" s="62"/>
      <c r="E525" s="63"/>
      <c r="F525" s="62"/>
      <c r="G525" s="62"/>
    </row>
    <row r="526" spans="1:7" ht="9.75" customHeight="1">
      <c r="A526" s="61"/>
      <c r="C526" s="62"/>
      <c r="D526" s="62"/>
      <c r="E526" s="63"/>
      <c r="F526" s="62"/>
      <c r="G526" s="62"/>
    </row>
    <row r="527" spans="1:7" ht="9.75" customHeight="1">
      <c r="A527" s="61"/>
      <c r="C527" s="62"/>
      <c r="D527" s="62"/>
      <c r="E527" s="63"/>
      <c r="F527" s="62"/>
      <c r="G527" s="62"/>
    </row>
    <row r="528" spans="1:7" ht="9.75" customHeight="1">
      <c r="A528" s="61"/>
      <c r="C528" s="62"/>
      <c r="D528" s="62"/>
      <c r="E528" s="63"/>
      <c r="F528" s="62"/>
      <c r="G528" s="62"/>
    </row>
    <row r="529" spans="1:7" ht="9.75" customHeight="1">
      <c r="A529" s="61"/>
      <c r="C529" s="62"/>
      <c r="D529" s="62"/>
      <c r="E529" s="63"/>
      <c r="F529" s="62"/>
      <c r="G529" s="62"/>
    </row>
    <row r="530" spans="1:7" ht="9.75" customHeight="1">
      <c r="A530" s="61"/>
      <c r="C530" s="62"/>
      <c r="D530" s="62"/>
      <c r="E530" s="63"/>
      <c r="F530" s="62"/>
      <c r="G530" s="62"/>
    </row>
    <row r="531" spans="1:7" ht="9.75" customHeight="1">
      <c r="A531" s="61"/>
      <c r="C531" s="62"/>
      <c r="D531" s="62"/>
      <c r="E531" s="63"/>
      <c r="F531" s="62"/>
      <c r="G531" s="62"/>
    </row>
    <row r="532" spans="1:7" ht="9.75" customHeight="1">
      <c r="A532" s="61"/>
      <c r="C532" s="62"/>
      <c r="D532" s="62"/>
      <c r="E532" s="63"/>
      <c r="F532" s="62"/>
      <c r="G532" s="62"/>
    </row>
    <row r="533" spans="1:7" ht="9.75" customHeight="1">
      <c r="A533" s="61"/>
      <c r="C533" s="62"/>
      <c r="D533" s="62"/>
      <c r="E533" s="63"/>
      <c r="F533" s="62"/>
      <c r="G533" s="62"/>
    </row>
    <row r="534" spans="1:7" ht="9.75" customHeight="1">
      <c r="A534" s="61"/>
      <c r="C534" s="62"/>
      <c r="D534" s="62"/>
      <c r="E534" s="63"/>
      <c r="F534" s="62"/>
      <c r="G534" s="62"/>
    </row>
    <row r="535" spans="1:7" ht="9.75" customHeight="1">
      <c r="A535" s="61"/>
      <c r="C535" s="62"/>
      <c r="D535" s="62"/>
      <c r="E535" s="63"/>
      <c r="F535" s="62"/>
      <c r="G535" s="62"/>
    </row>
    <row r="536" spans="1:7" ht="9.75" customHeight="1">
      <c r="A536" s="61"/>
      <c r="C536" s="62"/>
      <c r="D536" s="62"/>
      <c r="E536" s="63"/>
      <c r="F536" s="62"/>
      <c r="G536" s="62"/>
    </row>
    <row r="537" spans="1:7" ht="9.75" customHeight="1">
      <c r="A537" s="61"/>
      <c r="C537" s="62"/>
      <c r="D537" s="62"/>
      <c r="E537" s="63"/>
      <c r="F537" s="62"/>
      <c r="G537" s="62"/>
    </row>
    <row r="538" spans="1:7" ht="9.75" customHeight="1">
      <c r="A538" s="61"/>
      <c r="C538" s="62"/>
      <c r="D538" s="62"/>
      <c r="E538" s="63"/>
      <c r="F538" s="62"/>
      <c r="G538" s="62"/>
    </row>
    <row r="539" spans="1:7" ht="9.75" customHeight="1">
      <c r="A539" s="61"/>
      <c r="C539" s="62"/>
      <c r="D539" s="62"/>
      <c r="E539" s="63"/>
      <c r="F539" s="62"/>
      <c r="G539" s="62"/>
    </row>
    <row r="540" spans="1:7" ht="9.75" customHeight="1">
      <c r="A540" s="61"/>
      <c r="C540" s="62"/>
      <c r="D540" s="62"/>
      <c r="E540" s="63"/>
      <c r="F540" s="62"/>
      <c r="G540" s="62"/>
    </row>
    <row r="541" spans="1:7" ht="9.75" customHeight="1">
      <c r="A541" s="61"/>
      <c r="C541" s="62"/>
      <c r="D541" s="62"/>
      <c r="E541" s="63"/>
      <c r="F541" s="62"/>
      <c r="G541" s="62"/>
    </row>
    <row r="542" spans="1:7" ht="9.75" customHeight="1">
      <c r="A542" s="61"/>
      <c r="C542" s="62"/>
      <c r="D542" s="62"/>
      <c r="E542" s="63"/>
      <c r="F542" s="62"/>
      <c r="G542" s="62"/>
    </row>
    <row r="543" spans="1:7" ht="9.75" customHeight="1">
      <c r="A543" s="61"/>
      <c r="C543" s="62"/>
      <c r="D543" s="62"/>
      <c r="E543" s="63"/>
      <c r="F543" s="62"/>
      <c r="G543" s="62"/>
    </row>
    <row r="544" spans="1:7" ht="9.75" customHeight="1">
      <c r="A544" s="61"/>
      <c r="C544" s="62"/>
      <c r="D544" s="62"/>
      <c r="E544" s="63"/>
      <c r="F544" s="62"/>
      <c r="G544" s="62"/>
    </row>
    <row r="545" spans="1:7" ht="9.75" customHeight="1">
      <c r="A545" s="61"/>
      <c r="C545" s="62"/>
      <c r="D545" s="62"/>
      <c r="E545" s="63"/>
      <c r="F545" s="62"/>
      <c r="G545" s="62"/>
    </row>
    <row r="546" spans="1:7" ht="9.75" customHeight="1">
      <c r="A546" s="61"/>
      <c r="C546" s="62"/>
      <c r="D546" s="62"/>
      <c r="E546" s="63"/>
      <c r="F546" s="62"/>
      <c r="G546" s="62"/>
    </row>
    <row r="547" spans="1:7" ht="9.75" customHeight="1">
      <c r="A547" s="61"/>
      <c r="C547" s="62"/>
      <c r="D547" s="62"/>
      <c r="E547" s="63"/>
      <c r="F547" s="62"/>
      <c r="G547" s="62"/>
    </row>
    <row r="548" spans="1:7" ht="9.75" customHeight="1">
      <c r="A548" s="61"/>
      <c r="C548" s="62"/>
      <c r="D548" s="62"/>
      <c r="E548" s="63"/>
      <c r="F548" s="62"/>
      <c r="G548" s="62"/>
    </row>
    <row r="549" spans="1:7" ht="9.75" customHeight="1">
      <c r="A549" s="61"/>
      <c r="C549" s="62"/>
      <c r="D549" s="62"/>
      <c r="E549" s="63"/>
      <c r="F549" s="62"/>
      <c r="G549" s="62"/>
    </row>
    <row r="550" spans="1:7" ht="9.75" customHeight="1">
      <c r="A550" s="61"/>
      <c r="C550" s="62"/>
      <c r="D550" s="62"/>
      <c r="E550" s="63"/>
      <c r="F550" s="62"/>
      <c r="G550" s="62"/>
    </row>
    <row r="551" spans="1:7" ht="9.75" customHeight="1">
      <c r="A551" s="61"/>
      <c r="C551" s="62"/>
      <c r="D551" s="62"/>
      <c r="E551" s="63"/>
      <c r="F551" s="62"/>
      <c r="G551" s="62"/>
    </row>
    <row r="552" spans="1:7" ht="9.75" customHeight="1">
      <c r="A552" s="61"/>
      <c r="C552" s="62"/>
      <c r="D552" s="62"/>
      <c r="E552" s="63"/>
      <c r="F552" s="62"/>
      <c r="G552" s="62"/>
    </row>
    <row r="553" spans="1:7" ht="9.75" customHeight="1">
      <c r="A553" s="61"/>
      <c r="C553" s="62"/>
      <c r="D553" s="62"/>
      <c r="E553" s="63"/>
      <c r="F553" s="62"/>
      <c r="G553" s="62"/>
    </row>
    <row r="554" spans="1:7" ht="9.75" customHeight="1">
      <c r="A554" s="61"/>
      <c r="C554" s="62"/>
      <c r="D554" s="62"/>
      <c r="E554" s="63"/>
      <c r="F554" s="62"/>
      <c r="G554" s="62"/>
    </row>
    <row r="555" spans="1:7" ht="9.75" customHeight="1">
      <c r="A555" s="61"/>
      <c r="C555" s="62"/>
      <c r="D555" s="62"/>
      <c r="E555" s="63"/>
      <c r="F555" s="62"/>
      <c r="G555" s="62"/>
    </row>
    <row r="556" spans="1:7" ht="9.75" customHeight="1">
      <c r="A556" s="61"/>
      <c r="C556" s="62"/>
      <c r="D556" s="62"/>
      <c r="E556" s="63"/>
      <c r="F556" s="62"/>
      <c r="G556" s="62"/>
    </row>
    <row r="557" spans="1:7" ht="9.75" customHeight="1">
      <c r="A557" s="61"/>
      <c r="C557" s="62"/>
      <c r="D557" s="62"/>
      <c r="E557" s="63"/>
      <c r="F557" s="62"/>
      <c r="G557" s="62"/>
    </row>
    <row r="558" spans="1:7" ht="9.75" customHeight="1">
      <c r="A558" s="61"/>
      <c r="C558" s="62"/>
      <c r="D558" s="62"/>
      <c r="E558" s="63"/>
      <c r="F558" s="62"/>
      <c r="G558" s="62"/>
    </row>
    <row r="559" spans="1:7" ht="9.75" customHeight="1">
      <c r="A559" s="61"/>
      <c r="C559" s="62"/>
      <c r="D559" s="62"/>
      <c r="E559" s="63"/>
      <c r="F559" s="62"/>
      <c r="G559" s="62"/>
    </row>
    <row r="560" spans="1:7" ht="9.75" customHeight="1">
      <c r="A560" s="61"/>
      <c r="C560" s="62"/>
      <c r="D560" s="62"/>
      <c r="E560" s="63"/>
      <c r="F560" s="62"/>
      <c r="G560" s="62"/>
    </row>
    <row r="561" spans="1:7" ht="9.75" customHeight="1">
      <c r="A561" s="61"/>
      <c r="C561" s="62"/>
      <c r="D561" s="62"/>
      <c r="E561" s="63"/>
      <c r="F561" s="62"/>
      <c r="G561" s="62"/>
    </row>
    <row r="562" spans="1:7" ht="9.75" customHeight="1">
      <c r="A562" s="61"/>
      <c r="C562" s="62"/>
      <c r="D562" s="62"/>
      <c r="E562" s="63"/>
      <c r="F562" s="62"/>
      <c r="G562" s="62"/>
    </row>
    <row r="563" spans="1:7" ht="9.75" customHeight="1">
      <c r="A563" s="61"/>
      <c r="C563" s="62"/>
      <c r="D563" s="62"/>
      <c r="E563" s="63"/>
      <c r="F563" s="62"/>
      <c r="G563" s="62"/>
    </row>
    <row r="564" spans="1:7" ht="9.75" customHeight="1">
      <c r="A564" s="61"/>
      <c r="C564" s="62"/>
      <c r="D564" s="62"/>
      <c r="E564" s="63"/>
      <c r="F564" s="62"/>
      <c r="G564" s="62"/>
    </row>
    <row r="565" spans="1:7" ht="9.75" customHeight="1">
      <c r="A565" s="61"/>
      <c r="C565" s="62"/>
      <c r="D565" s="62"/>
      <c r="E565" s="63"/>
      <c r="F565" s="62"/>
      <c r="G565" s="62"/>
    </row>
    <row r="566" spans="1:7" ht="9.75" customHeight="1">
      <c r="A566" s="61"/>
      <c r="C566" s="62"/>
      <c r="D566" s="62"/>
      <c r="E566" s="63"/>
      <c r="F566" s="62"/>
      <c r="G566" s="62"/>
    </row>
    <row r="567" spans="1:7" ht="9.75" customHeight="1">
      <c r="A567" s="61"/>
      <c r="C567" s="62"/>
      <c r="D567" s="62"/>
      <c r="E567" s="63"/>
      <c r="F567" s="62"/>
      <c r="G567" s="62"/>
    </row>
    <row r="568" spans="1:7" ht="9.75" customHeight="1">
      <c r="A568" s="61"/>
      <c r="C568" s="62"/>
      <c r="D568" s="62"/>
      <c r="E568" s="63"/>
      <c r="F568" s="62"/>
      <c r="G568" s="62"/>
    </row>
    <row r="569" spans="1:7" ht="9.75" customHeight="1">
      <c r="A569" s="61"/>
      <c r="C569" s="62"/>
      <c r="D569" s="62"/>
      <c r="E569" s="63"/>
      <c r="F569" s="62"/>
      <c r="G569" s="62"/>
    </row>
    <row r="570" spans="1:7" ht="9.75" customHeight="1">
      <c r="A570" s="61"/>
      <c r="C570" s="62"/>
      <c r="D570" s="62"/>
      <c r="E570" s="63"/>
      <c r="F570" s="62"/>
      <c r="G570" s="62"/>
    </row>
    <row r="571" spans="1:7" ht="9.75" customHeight="1">
      <c r="A571" s="61"/>
      <c r="C571" s="62"/>
      <c r="D571" s="62"/>
      <c r="E571" s="63"/>
      <c r="F571" s="62"/>
      <c r="G571" s="62"/>
    </row>
    <row r="572" spans="1:7" ht="9.75" customHeight="1">
      <c r="A572" s="61"/>
      <c r="C572" s="62"/>
      <c r="D572" s="62"/>
      <c r="E572" s="63"/>
      <c r="F572" s="62"/>
      <c r="G572" s="62"/>
    </row>
    <row r="573" spans="1:7" ht="9.75" customHeight="1">
      <c r="A573" s="61"/>
      <c r="C573" s="62"/>
      <c r="D573" s="62"/>
      <c r="E573" s="63"/>
      <c r="F573" s="62"/>
      <c r="G573" s="62"/>
    </row>
    <row r="574" spans="1:7" ht="9.75" customHeight="1">
      <c r="A574" s="61"/>
      <c r="C574" s="62"/>
      <c r="D574" s="62"/>
      <c r="E574" s="63"/>
      <c r="F574" s="62"/>
      <c r="G574" s="62"/>
    </row>
    <row r="575" spans="1:7" ht="9.75" customHeight="1">
      <c r="A575" s="61"/>
      <c r="C575" s="62"/>
      <c r="D575" s="62"/>
      <c r="E575" s="63"/>
      <c r="F575" s="62"/>
      <c r="G575" s="62"/>
    </row>
    <row r="576" spans="1:7" ht="9.75" customHeight="1">
      <c r="A576" s="61"/>
      <c r="C576" s="62"/>
      <c r="D576" s="62"/>
      <c r="E576" s="63"/>
      <c r="F576" s="62"/>
      <c r="G576" s="62"/>
    </row>
    <row r="577" spans="1:7" ht="9.75" customHeight="1">
      <c r="A577" s="61"/>
      <c r="C577" s="62"/>
      <c r="D577" s="62"/>
      <c r="E577" s="63"/>
      <c r="F577" s="62"/>
      <c r="G577" s="62"/>
    </row>
    <row r="578" spans="1:7" ht="9.75" customHeight="1">
      <c r="A578" s="61"/>
      <c r="C578" s="62"/>
      <c r="D578" s="62"/>
      <c r="E578" s="63"/>
      <c r="F578" s="62"/>
      <c r="G578" s="62"/>
    </row>
    <row r="579" spans="1:7" ht="9.75" customHeight="1">
      <c r="A579" s="61"/>
      <c r="C579" s="62"/>
      <c r="D579" s="62"/>
      <c r="E579" s="63"/>
      <c r="F579" s="62"/>
      <c r="G579" s="62"/>
    </row>
    <row r="580" spans="1:7" ht="9.75" customHeight="1">
      <c r="A580" s="61"/>
      <c r="C580" s="62"/>
      <c r="D580" s="62"/>
      <c r="E580" s="63"/>
      <c r="F580" s="62"/>
      <c r="G580" s="62"/>
    </row>
    <row r="581" spans="1:7" ht="9.75" customHeight="1">
      <c r="A581" s="61"/>
      <c r="C581" s="62"/>
      <c r="D581" s="62"/>
      <c r="E581" s="63"/>
      <c r="F581" s="62"/>
      <c r="G581" s="62"/>
    </row>
    <row r="582" spans="1:7" ht="9.75" customHeight="1">
      <c r="A582" s="61"/>
      <c r="C582" s="62"/>
      <c r="D582" s="62"/>
      <c r="E582" s="63"/>
      <c r="F582" s="62"/>
      <c r="G582" s="62"/>
    </row>
    <row r="583" spans="1:7" ht="9.75" customHeight="1">
      <c r="A583" s="61"/>
      <c r="C583" s="62"/>
      <c r="D583" s="62"/>
      <c r="E583" s="63"/>
      <c r="F583" s="62"/>
      <c r="G583" s="62"/>
    </row>
    <row r="584" spans="1:7" ht="9.75" customHeight="1">
      <c r="A584" s="61"/>
      <c r="C584" s="62"/>
      <c r="D584" s="62"/>
      <c r="E584" s="63"/>
      <c r="F584" s="62"/>
      <c r="G584" s="62"/>
    </row>
    <row r="585" spans="1:7" ht="9.75" customHeight="1">
      <c r="A585" s="61"/>
      <c r="C585" s="62"/>
      <c r="D585" s="62"/>
      <c r="E585" s="63"/>
      <c r="F585" s="62"/>
      <c r="G585" s="62"/>
    </row>
    <row r="586" spans="1:7" ht="9.75" customHeight="1">
      <c r="A586" s="61"/>
      <c r="C586" s="62"/>
      <c r="D586" s="62"/>
      <c r="E586" s="63"/>
      <c r="F586" s="62"/>
      <c r="G586" s="62"/>
    </row>
    <row r="587" spans="1:7" ht="9.75" customHeight="1">
      <c r="A587" s="61"/>
      <c r="C587" s="62"/>
      <c r="D587" s="62"/>
      <c r="E587" s="63"/>
      <c r="F587" s="62"/>
      <c r="G587" s="62"/>
    </row>
    <row r="588" spans="1:7" ht="9.75" customHeight="1">
      <c r="A588" s="61"/>
      <c r="C588" s="62"/>
      <c r="D588" s="62"/>
      <c r="E588" s="63"/>
      <c r="F588" s="62"/>
      <c r="G588" s="62"/>
    </row>
    <row r="589" spans="1:7" ht="9.75" customHeight="1">
      <c r="A589" s="61"/>
      <c r="C589" s="62"/>
      <c r="D589" s="62"/>
      <c r="E589" s="63"/>
      <c r="F589" s="62"/>
      <c r="G589" s="62"/>
    </row>
    <row r="590" spans="1:7" ht="9.75" customHeight="1">
      <c r="A590" s="61"/>
      <c r="C590" s="62"/>
      <c r="D590" s="62"/>
      <c r="E590" s="63"/>
      <c r="F590" s="62"/>
      <c r="G590" s="62"/>
    </row>
    <row r="591" spans="1:7" ht="9.75" customHeight="1">
      <c r="A591" s="61"/>
      <c r="C591" s="62"/>
      <c r="D591" s="62"/>
      <c r="E591" s="63"/>
      <c r="F591" s="62"/>
      <c r="G591" s="62"/>
    </row>
    <row r="592" spans="1:7" ht="9.75" customHeight="1">
      <c r="A592" s="61"/>
      <c r="C592" s="62"/>
      <c r="D592" s="62"/>
      <c r="E592" s="63"/>
      <c r="F592" s="62"/>
      <c r="G592" s="62"/>
    </row>
    <row r="593" spans="1:7" ht="9.75" customHeight="1">
      <c r="A593" s="61"/>
      <c r="C593" s="62"/>
      <c r="D593" s="62"/>
      <c r="E593" s="63"/>
      <c r="F593" s="62"/>
      <c r="G593" s="62"/>
    </row>
    <row r="594" spans="1:7" ht="9.75" customHeight="1">
      <c r="A594" s="61"/>
      <c r="C594" s="62"/>
      <c r="D594" s="62"/>
      <c r="E594" s="63"/>
      <c r="F594" s="62"/>
      <c r="G594" s="62"/>
    </row>
    <row r="595" spans="1:7" ht="9.75" customHeight="1">
      <c r="A595" s="61"/>
      <c r="C595" s="62"/>
      <c r="D595" s="62"/>
      <c r="E595" s="63"/>
      <c r="F595" s="62"/>
      <c r="G595" s="62"/>
    </row>
    <row r="596" spans="1:7" ht="9.75" customHeight="1">
      <c r="A596" s="61"/>
      <c r="C596" s="62"/>
      <c r="D596" s="62"/>
      <c r="E596" s="63"/>
      <c r="F596" s="62"/>
      <c r="G596" s="62"/>
    </row>
    <row r="597" spans="1:7" ht="9.75" customHeight="1">
      <c r="A597" s="61"/>
      <c r="C597" s="62"/>
      <c r="D597" s="62"/>
      <c r="E597" s="63"/>
      <c r="F597" s="62"/>
      <c r="G597" s="62"/>
    </row>
    <row r="598" spans="1:7" ht="9.75" customHeight="1">
      <c r="A598" s="61"/>
      <c r="C598" s="62"/>
      <c r="D598" s="62"/>
      <c r="E598" s="63"/>
      <c r="F598" s="62"/>
      <c r="G598" s="62"/>
    </row>
    <row r="599" spans="1:7" ht="9.75" customHeight="1">
      <c r="A599" s="61"/>
      <c r="C599" s="62"/>
      <c r="D599" s="62"/>
      <c r="E599" s="63"/>
      <c r="F599" s="62"/>
      <c r="G599" s="62"/>
    </row>
    <row r="600" spans="1:7" ht="9.75" customHeight="1">
      <c r="A600" s="61"/>
      <c r="C600" s="62"/>
      <c r="D600" s="62"/>
      <c r="E600" s="63"/>
      <c r="F600" s="62"/>
      <c r="G600" s="62"/>
    </row>
    <row r="601" spans="1:7" ht="9.75" customHeight="1">
      <c r="A601" s="61"/>
      <c r="C601" s="62"/>
      <c r="D601" s="62"/>
      <c r="E601" s="63"/>
      <c r="F601" s="62"/>
      <c r="G601" s="62"/>
    </row>
    <row r="602" spans="1:7" ht="9.75" customHeight="1">
      <c r="A602" s="61"/>
      <c r="C602" s="62"/>
      <c r="D602" s="62"/>
      <c r="E602" s="63"/>
      <c r="F602" s="62"/>
      <c r="G602" s="62"/>
    </row>
    <row r="603" spans="1:7" ht="9.75" customHeight="1">
      <c r="A603" s="61"/>
      <c r="C603" s="62"/>
      <c r="D603" s="62"/>
      <c r="E603" s="63"/>
      <c r="F603" s="62"/>
      <c r="G603" s="62"/>
    </row>
    <row r="604" spans="1:7" ht="9.75" customHeight="1">
      <c r="A604" s="61"/>
      <c r="C604" s="62"/>
      <c r="D604" s="62"/>
      <c r="E604" s="63"/>
      <c r="F604" s="62"/>
      <c r="G604" s="62"/>
    </row>
    <row r="605" spans="1:7" ht="9.75" customHeight="1">
      <c r="A605" s="61"/>
      <c r="C605" s="62"/>
      <c r="D605" s="62"/>
      <c r="E605" s="63"/>
      <c r="F605" s="62"/>
      <c r="G605" s="62"/>
    </row>
    <row r="606" spans="1:7" ht="9.75" customHeight="1">
      <c r="A606" s="61"/>
      <c r="C606" s="62"/>
      <c r="D606" s="62"/>
      <c r="E606" s="63"/>
      <c r="F606" s="62"/>
      <c r="G606" s="62"/>
    </row>
    <row r="607" spans="1:7" ht="9.75" customHeight="1">
      <c r="A607" s="61"/>
      <c r="C607" s="62"/>
      <c r="D607" s="62"/>
      <c r="E607" s="63"/>
      <c r="F607" s="62"/>
      <c r="G607" s="62"/>
    </row>
    <row r="608" spans="1:7" ht="9.75" customHeight="1">
      <c r="A608" s="61"/>
      <c r="C608" s="62"/>
      <c r="D608" s="62"/>
      <c r="E608" s="63"/>
      <c r="F608" s="62"/>
      <c r="G608" s="62"/>
    </row>
    <row r="609" spans="1:7" ht="9.75" customHeight="1">
      <c r="A609" s="61"/>
      <c r="C609" s="62"/>
      <c r="D609" s="62"/>
      <c r="E609" s="63"/>
      <c r="F609" s="62"/>
      <c r="G609" s="62"/>
    </row>
    <row r="610" spans="1:7" ht="9.75" customHeight="1">
      <c r="A610" s="61"/>
      <c r="C610" s="62"/>
      <c r="D610" s="62"/>
      <c r="E610" s="63"/>
      <c r="F610" s="62"/>
      <c r="G610" s="62"/>
    </row>
    <row r="611" spans="1:7" ht="9.75" customHeight="1">
      <c r="A611" s="61"/>
      <c r="C611" s="62"/>
      <c r="D611" s="62"/>
      <c r="E611" s="63"/>
      <c r="F611" s="62"/>
      <c r="G611" s="62"/>
    </row>
    <row r="612" spans="1:7" ht="9.75" customHeight="1">
      <c r="A612" s="61"/>
      <c r="C612" s="62"/>
      <c r="D612" s="62"/>
      <c r="E612" s="63"/>
      <c r="F612" s="62"/>
      <c r="G612" s="62"/>
    </row>
    <row r="613" spans="1:7" ht="9.75" customHeight="1">
      <c r="A613" s="61"/>
      <c r="C613" s="62"/>
      <c r="D613" s="62"/>
      <c r="E613" s="63"/>
      <c r="F613" s="62"/>
      <c r="G613" s="62"/>
    </row>
    <row r="614" spans="1:7" ht="9.75" customHeight="1">
      <c r="A614" s="61"/>
      <c r="C614" s="62"/>
      <c r="D614" s="62"/>
      <c r="E614" s="63"/>
      <c r="F614" s="62"/>
      <c r="G614" s="62"/>
    </row>
    <row r="615" spans="1:7" ht="9.75" customHeight="1">
      <c r="A615" s="61"/>
      <c r="C615" s="62"/>
      <c r="D615" s="62"/>
      <c r="E615" s="63"/>
      <c r="F615" s="62"/>
      <c r="G615" s="62"/>
    </row>
    <row r="616" spans="1:7" ht="9.75" customHeight="1">
      <c r="A616" s="61"/>
      <c r="C616" s="62"/>
      <c r="D616" s="62"/>
      <c r="E616" s="63"/>
      <c r="F616" s="62"/>
      <c r="G616" s="62"/>
    </row>
    <row r="617" spans="1:7" ht="9.75" customHeight="1">
      <c r="A617" s="61"/>
      <c r="C617" s="62"/>
      <c r="D617" s="62"/>
      <c r="E617" s="63"/>
      <c r="F617" s="62"/>
      <c r="G617" s="62"/>
    </row>
    <row r="618" spans="1:7" ht="9.75" customHeight="1">
      <c r="A618" s="61"/>
      <c r="C618" s="62"/>
      <c r="D618" s="62"/>
      <c r="E618" s="63"/>
      <c r="F618" s="62"/>
      <c r="G618" s="62"/>
    </row>
    <row r="619" spans="1:7" ht="9.75" customHeight="1">
      <c r="A619" s="61"/>
      <c r="C619" s="62"/>
      <c r="D619" s="62"/>
      <c r="E619" s="63"/>
      <c r="F619" s="62"/>
      <c r="G619" s="62"/>
    </row>
    <row r="620" spans="1:7" ht="9.75" customHeight="1">
      <c r="A620" s="61"/>
      <c r="C620" s="62"/>
      <c r="D620" s="62"/>
      <c r="E620" s="63"/>
      <c r="F620" s="62"/>
      <c r="G620" s="62"/>
    </row>
    <row r="621" spans="1:7" ht="9.75" customHeight="1">
      <c r="A621" s="61"/>
      <c r="C621" s="62"/>
      <c r="D621" s="62"/>
      <c r="E621" s="63"/>
      <c r="F621" s="62"/>
      <c r="G621" s="62"/>
    </row>
    <row r="622" spans="1:7" ht="9.75" customHeight="1">
      <c r="A622" s="61"/>
      <c r="C622" s="62"/>
      <c r="D622" s="62"/>
      <c r="E622" s="63"/>
      <c r="F622" s="62"/>
      <c r="G622" s="62"/>
    </row>
    <row r="623" spans="1:7" ht="9.75" customHeight="1">
      <c r="A623" s="61"/>
      <c r="C623" s="62"/>
      <c r="D623" s="62"/>
      <c r="E623" s="63"/>
      <c r="F623" s="62"/>
      <c r="G623" s="62"/>
    </row>
    <row r="624" spans="1:7" ht="9.75" customHeight="1">
      <c r="A624" s="61"/>
      <c r="C624" s="62"/>
      <c r="D624" s="62"/>
      <c r="E624" s="63"/>
      <c r="F624" s="62"/>
      <c r="G624" s="62"/>
    </row>
    <row r="625" spans="1:7" ht="9.75" customHeight="1">
      <c r="A625" s="61"/>
      <c r="C625" s="62"/>
      <c r="D625" s="62"/>
      <c r="E625" s="63"/>
      <c r="F625" s="62"/>
      <c r="G625" s="62"/>
    </row>
    <row r="626" spans="1:7" ht="9.75" customHeight="1">
      <c r="A626" s="61"/>
      <c r="C626" s="62"/>
      <c r="D626" s="62"/>
      <c r="E626" s="63"/>
      <c r="F626" s="62"/>
      <c r="G626" s="62"/>
    </row>
    <row r="627" spans="1:7" ht="9.75" customHeight="1">
      <c r="A627" s="61"/>
      <c r="C627" s="62"/>
      <c r="D627" s="62"/>
      <c r="E627" s="63"/>
      <c r="F627" s="62"/>
      <c r="G627" s="62"/>
    </row>
    <row r="628" spans="1:7" ht="9.75" customHeight="1">
      <c r="A628" s="61"/>
      <c r="C628" s="62"/>
      <c r="D628" s="62"/>
      <c r="E628" s="63"/>
      <c r="F628" s="62"/>
      <c r="G628" s="62"/>
    </row>
    <row r="629" spans="1:7" ht="9.75" customHeight="1">
      <c r="A629" s="61"/>
      <c r="C629" s="62"/>
      <c r="D629" s="62"/>
      <c r="E629" s="63"/>
      <c r="F629" s="62"/>
      <c r="G629" s="62"/>
    </row>
    <row r="630" spans="1:7" ht="9.75" customHeight="1">
      <c r="A630" s="61"/>
      <c r="C630" s="62"/>
      <c r="D630" s="62"/>
      <c r="E630" s="63"/>
      <c r="F630" s="62"/>
      <c r="G630" s="62"/>
    </row>
    <row r="631" spans="1:7" ht="9.75" customHeight="1">
      <c r="A631" s="61"/>
      <c r="C631" s="62"/>
      <c r="D631" s="62"/>
      <c r="E631" s="63"/>
      <c r="F631" s="62"/>
      <c r="G631" s="62"/>
    </row>
    <row r="632" spans="1:7" ht="9.75" customHeight="1">
      <c r="A632" s="61"/>
      <c r="C632" s="62"/>
      <c r="D632" s="62"/>
      <c r="E632" s="63"/>
      <c r="F632" s="62"/>
      <c r="G632" s="62"/>
    </row>
    <row r="633" spans="1:7" ht="9.75" customHeight="1">
      <c r="A633" s="61"/>
      <c r="C633" s="62"/>
      <c r="D633" s="62"/>
      <c r="E633" s="63"/>
      <c r="F633" s="62"/>
      <c r="G633" s="62"/>
    </row>
    <row r="634" spans="1:7" ht="9.75" customHeight="1">
      <c r="A634" s="61"/>
      <c r="C634" s="62"/>
      <c r="D634" s="62"/>
      <c r="E634" s="63"/>
      <c r="F634" s="62"/>
      <c r="G634" s="62"/>
    </row>
    <row r="635" spans="1:7" ht="9.75" customHeight="1">
      <c r="A635" s="61"/>
      <c r="C635" s="62"/>
      <c r="D635" s="62"/>
      <c r="E635" s="63"/>
      <c r="F635" s="62"/>
      <c r="G635" s="62"/>
    </row>
    <row r="636" spans="1:7" ht="9.75" customHeight="1">
      <c r="A636" s="61"/>
      <c r="C636" s="62"/>
      <c r="D636" s="62"/>
      <c r="E636" s="63"/>
      <c r="F636" s="62"/>
      <c r="G636" s="62"/>
    </row>
    <row r="637" spans="1:7" ht="9.75" customHeight="1">
      <c r="A637" s="61"/>
      <c r="C637" s="62"/>
      <c r="D637" s="62"/>
      <c r="E637" s="63"/>
      <c r="F637" s="62"/>
      <c r="G637" s="62"/>
    </row>
    <row r="638" spans="1:7" ht="9.75" customHeight="1">
      <c r="A638" s="61"/>
      <c r="C638" s="62"/>
      <c r="D638" s="62"/>
      <c r="E638" s="63"/>
      <c r="F638" s="62"/>
      <c r="G638" s="62"/>
    </row>
    <row r="639" spans="1:7" ht="9.75" customHeight="1">
      <c r="A639" s="61"/>
      <c r="C639" s="62"/>
      <c r="D639" s="62"/>
      <c r="E639" s="63"/>
      <c r="F639" s="62"/>
      <c r="G639" s="62"/>
    </row>
    <row r="640" spans="1:7" ht="9.75" customHeight="1">
      <c r="A640" s="61"/>
      <c r="C640" s="62"/>
      <c r="D640" s="62"/>
      <c r="E640" s="63"/>
      <c r="F640" s="62"/>
      <c r="G640" s="62"/>
    </row>
    <row r="641" spans="1:7" ht="9.75" customHeight="1">
      <c r="A641" s="61"/>
      <c r="C641" s="62"/>
      <c r="D641" s="62"/>
      <c r="E641" s="63"/>
      <c r="F641" s="62"/>
      <c r="G641" s="62"/>
    </row>
    <row r="642" spans="1:7" ht="9.75" customHeight="1">
      <c r="A642" s="61"/>
      <c r="C642" s="62"/>
      <c r="D642" s="62"/>
      <c r="E642" s="63"/>
      <c r="F642" s="62"/>
      <c r="G642" s="62"/>
    </row>
    <row r="643" spans="1:7" ht="9.75" customHeight="1">
      <c r="A643" s="61"/>
      <c r="C643" s="62"/>
      <c r="D643" s="62"/>
      <c r="E643" s="63"/>
      <c r="F643" s="62"/>
      <c r="G643" s="62"/>
    </row>
    <row r="644" spans="1:7" ht="9.75" customHeight="1">
      <c r="A644" s="61"/>
      <c r="C644" s="62"/>
      <c r="D644" s="62"/>
      <c r="E644" s="63"/>
      <c r="F644" s="62"/>
      <c r="G644" s="62"/>
    </row>
    <row r="645" spans="1:7" ht="9.75" customHeight="1">
      <c r="A645" s="61"/>
      <c r="C645" s="62"/>
      <c r="D645" s="62"/>
      <c r="E645" s="63"/>
      <c r="F645" s="62"/>
      <c r="G645" s="62"/>
    </row>
    <row r="646" spans="1:7" ht="9.75" customHeight="1">
      <c r="A646" s="61"/>
      <c r="C646" s="62"/>
      <c r="D646" s="62"/>
      <c r="E646" s="63"/>
      <c r="F646" s="62"/>
      <c r="G646" s="62"/>
    </row>
    <row r="647" spans="1:7" ht="9.75" customHeight="1">
      <c r="A647" s="61"/>
      <c r="C647" s="62"/>
      <c r="D647" s="62"/>
      <c r="E647" s="63"/>
      <c r="F647" s="62"/>
      <c r="G647" s="62"/>
    </row>
    <row r="648" spans="1:7" ht="9.75" customHeight="1">
      <c r="A648" s="61"/>
      <c r="C648" s="62"/>
      <c r="D648" s="62"/>
      <c r="E648" s="63"/>
      <c r="F648" s="62"/>
      <c r="G648" s="62"/>
    </row>
    <row r="649" spans="1:7" ht="9.75" customHeight="1">
      <c r="A649" s="61"/>
      <c r="C649" s="62"/>
      <c r="D649" s="62"/>
      <c r="E649" s="63"/>
      <c r="F649" s="62"/>
      <c r="G649" s="62"/>
    </row>
    <row r="650" spans="1:7" ht="9.75" customHeight="1">
      <c r="A650" s="61"/>
      <c r="C650" s="62"/>
      <c r="D650" s="62"/>
      <c r="E650" s="63"/>
      <c r="F650" s="62"/>
      <c r="G650" s="62"/>
    </row>
    <row r="651" spans="1:7" ht="9.75" customHeight="1">
      <c r="A651" s="61"/>
      <c r="C651" s="62"/>
      <c r="D651" s="62"/>
      <c r="E651" s="63"/>
      <c r="F651" s="62"/>
      <c r="G651" s="62"/>
    </row>
    <row r="652" spans="1:7" ht="9.75" customHeight="1">
      <c r="A652" s="61"/>
      <c r="C652" s="62"/>
      <c r="D652" s="62"/>
      <c r="E652" s="63"/>
      <c r="F652" s="62"/>
      <c r="G652" s="62"/>
    </row>
    <row r="653" spans="1:7" ht="9.75" customHeight="1">
      <c r="A653" s="61"/>
      <c r="C653" s="62"/>
      <c r="D653" s="62"/>
      <c r="E653" s="63"/>
      <c r="F653" s="62"/>
      <c r="G653" s="62"/>
    </row>
    <row r="654" spans="1:7" ht="9.75" customHeight="1">
      <c r="A654" s="61"/>
      <c r="C654" s="62"/>
      <c r="D654" s="62"/>
      <c r="E654" s="63"/>
      <c r="F654" s="62"/>
      <c r="G654" s="62"/>
    </row>
    <row r="655" spans="1:7" ht="9.75" customHeight="1">
      <c r="A655" s="61"/>
      <c r="C655" s="62"/>
      <c r="D655" s="62"/>
      <c r="E655" s="63"/>
      <c r="F655" s="62"/>
      <c r="G655" s="62"/>
    </row>
    <row r="656" spans="1:7" ht="9.75" customHeight="1">
      <c r="A656" s="61"/>
      <c r="C656" s="62"/>
      <c r="D656" s="62"/>
      <c r="E656" s="63"/>
      <c r="F656" s="62"/>
      <c r="G656" s="62"/>
    </row>
    <row r="657" spans="1:7" ht="9.75" customHeight="1">
      <c r="A657" s="61"/>
      <c r="C657" s="62"/>
      <c r="D657" s="62"/>
      <c r="E657" s="63"/>
      <c r="F657" s="62"/>
      <c r="G657" s="62"/>
    </row>
    <row r="658" spans="1:7" ht="9.75" customHeight="1">
      <c r="A658" s="61"/>
      <c r="C658" s="62"/>
      <c r="D658" s="62"/>
      <c r="E658" s="63"/>
      <c r="F658" s="62"/>
      <c r="G658" s="62"/>
    </row>
    <row r="659" spans="1:7" ht="9.75" customHeight="1">
      <c r="A659" s="61"/>
      <c r="C659" s="62"/>
      <c r="D659" s="62"/>
      <c r="E659" s="63"/>
      <c r="F659" s="62"/>
      <c r="G659" s="62"/>
    </row>
    <row r="660" spans="1:7" ht="9.75" customHeight="1">
      <c r="A660" s="61"/>
      <c r="C660" s="62"/>
      <c r="D660" s="62"/>
      <c r="E660" s="63"/>
      <c r="F660" s="62"/>
      <c r="G660" s="62"/>
    </row>
    <row r="661" spans="1:7" ht="9.75" customHeight="1">
      <c r="A661" s="61"/>
      <c r="C661" s="62"/>
      <c r="D661" s="62"/>
      <c r="E661" s="63"/>
      <c r="F661" s="62"/>
      <c r="G661" s="62"/>
    </row>
    <row r="662" spans="1:7" ht="9.75" customHeight="1">
      <c r="A662" s="61"/>
      <c r="C662" s="62"/>
      <c r="D662" s="62"/>
      <c r="E662" s="63"/>
      <c r="F662" s="62"/>
      <c r="G662" s="62"/>
    </row>
    <row r="663" spans="1:7" ht="9.75" customHeight="1">
      <c r="A663" s="61"/>
      <c r="C663" s="62"/>
      <c r="D663" s="62"/>
      <c r="E663" s="63"/>
      <c r="F663" s="62"/>
      <c r="G663" s="62"/>
    </row>
    <row r="664" spans="1:7" ht="9.75" customHeight="1">
      <c r="A664" s="61"/>
      <c r="C664" s="62"/>
      <c r="D664" s="62"/>
      <c r="E664" s="63"/>
      <c r="F664" s="62"/>
      <c r="G664" s="62"/>
    </row>
    <row r="665" spans="1:7" ht="9.75" customHeight="1">
      <c r="A665" s="61"/>
      <c r="C665" s="62"/>
      <c r="D665" s="62"/>
      <c r="E665" s="63"/>
      <c r="F665" s="62"/>
      <c r="G665" s="62"/>
    </row>
    <row r="666" spans="1:7" ht="9.75" customHeight="1">
      <c r="A666" s="61"/>
      <c r="C666" s="62"/>
      <c r="D666" s="62"/>
      <c r="E666" s="63"/>
      <c r="F666" s="62"/>
      <c r="G666" s="62"/>
    </row>
    <row r="667" spans="1:7" ht="9.75" customHeight="1">
      <c r="A667" s="61"/>
      <c r="C667" s="62"/>
      <c r="D667" s="62"/>
      <c r="E667" s="63"/>
      <c r="F667" s="62"/>
      <c r="G667" s="62"/>
    </row>
    <row r="668" spans="1:7" ht="9.75" customHeight="1">
      <c r="A668" s="61"/>
      <c r="C668" s="62"/>
      <c r="D668" s="62"/>
      <c r="E668" s="63"/>
      <c r="F668" s="62"/>
      <c r="G668" s="62"/>
    </row>
    <row r="669" spans="1:7" ht="9.75" customHeight="1">
      <c r="A669" s="61"/>
      <c r="C669" s="62"/>
      <c r="D669" s="62"/>
      <c r="E669" s="63"/>
      <c r="F669" s="62"/>
      <c r="G669" s="62"/>
    </row>
    <row r="670" spans="1:7" ht="9.75" customHeight="1">
      <c r="A670" s="61"/>
      <c r="C670" s="62"/>
      <c r="D670" s="62"/>
      <c r="E670" s="63"/>
      <c r="F670" s="62"/>
      <c r="G670" s="62"/>
    </row>
    <row r="671" spans="1:7" ht="9.75" customHeight="1">
      <c r="A671" s="61"/>
      <c r="C671" s="62"/>
      <c r="D671" s="62"/>
      <c r="E671" s="63"/>
      <c r="F671" s="62"/>
      <c r="G671" s="62"/>
    </row>
    <row r="672" spans="1:7" ht="9.75" customHeight="1">
      <c r="A672" s="61"/>
      <c r="C672" s="62"/>
      <c r="D672" s="62"/>
      <c r="E672" s="63"/>
      <c r="F672" s="62"/>
      <c r="G672" s="62"/>
    </row>
    <row r="673" spans="1:7" ht="9.75" customHeight="1">
      <c r="A673" s="61"/>
      <c r="C673" s="62"/>
      <c r="D673" s="62"/>
      <c r="E673" s="63"/>
      <c r="F673" s="62"/>
      <c r="G673" s="62"/>
    </row>
    <row r="674" spans="1:7" ht="9.75" customHeight="1">
      <c r="A674" s="61"/>
      <c r="C674" s="62"/>
      <c r="D674" s="62"/>
      <c r="E674" s="63"/>
      <c r="F674" s="62"/>
      <c r="G674" s="62"/>
    </row>
    <row r="675" spans="1:7" ht="9.75" customHeight="1">
      <c r="A675" s="61"/>
      <c r="C675" s="62"/>
      <c r="D675" s="62"/>
      <c r="E675" s="63"/>
      <c r="F675" s="62"/>
      <c r="G675" s="62"/>
    </row>
    <row r="676" spans="1:7" ht="9.75" customHeight="1">
      <c r="A676" s="61"/>
      <c r="C676" s="62"/>
      <c r="D676" s="62"/>
      <c r="E676" s="63"/>
      <c r="F676" s="62"/>
      <c r="G676" s="62"/>
    </row>
    <row r="677" spans="1:7" ht="9.75" customHeight="1">
      <c r="A677" s="61"/>
      <c r="C677" s="62"/>
      <c r="D677" s="62"/>
      <c r="E677" s="63"/>
      <c r="F677" s="62"/>
      <c r="G677" s="62"/>
    </row>
    <row r="678" spans="1:7" ht="9.75" customHeight="1">
      <c r="A678" s="61"/>
      <c r="C678" s="62"/>
      <c r="D678" s="62"/>
      <c r="E678" s="63"/>
      <c r="F678" s="62"/>
      <c r="G678" s="62"/>
    </row>
    <row r="679" spans="1:7" ht="9.75" customHeight="1">
      <c r="A679" s="61"/>
      <c r="C679" s="62"/>
      <c r="D679" s="62"/>
      <c r="E679" s="63"/>
      <c r="F679" s="62"/>
      <c r="G679" s="62"/>
    </row>
    <row r="680" spans="1:7" ht="9.75" customHeight="1">
      <c r="A680" s="61"/>
      <c r="C680" s="62"/>
      <c r="D680" s="62"/>
      <c r="E680" s="63"/>
      <c r="F680" s="62"/>
      <c r="G680" s="62"/>
    </row>
    <row r="681" spans="1:7" ht="9.75" customHeight="1">
      <c r="A681" s="61"/>
      <c r="C681" s="62"/>
      <c r="D681" s="62"/>
      <c r="E681" s="63"/>
      <c r="F681" s="62"/>
      <c r="G681" s="62"/>
    </row>
    <row r="682" spans="1:7" ht="9.75" customHeight="1">
      <c r="A682" s="61"/>
      <c r="C682" s="62"/>
      <c r="D682" s="62"/>
      <c r="E682" s="63"/>
      <c r="F682" s="62"/>
      <c r="G682" s="62"/>
    </row>
    <row r="683" spans="1:7" ht="9.75" customHeight="1">
      <c r="A683" s="61"/>
      <c r="C683" s="62"/>
      <c r="D683" s="62"/>
      <c r="E683" s="63"/>
      <c r="F683" s="62"/>
      <c r="G683" s="62"/>
    </row>
    <row r="684" spans="1:7" ht="9.75" customHeight="1">
      <c r="A684" s="61"/>
      <c r="C684" s="62"/>
      <c r="D684" s="62"/>
      <c r="E684" s="63"/>
      <c r="F684" s="62"/>
      <c r="G684" s="62"/>
    </row>
    <row r="685" spans="1:7" ht="9.75" customHeight="1">
      <c r="A685" s="61"/>
      <c r="C685" s="62"/>
      <c r="D685" s="62"/>
      <c r="E685" s="63"/>
      <c r="F685" s="62"/>
      <c r="G685" s="62"/>
    </row>
    <row r="686" spans="1:7" ht="9.75" customHeight="1">
      <c r="A686" s="61"/>
      <c r="C686" s="62"/>
      <c r="D686" s="62"/>
      <c r="E686" s="63"/>
      <c r="F686" s="62"/>
      <c r="G686" s="62"/>
    </row>
    <row r="687" spans="1:7" ht="9.75" customHeight="1">
      <c r="A687" s="61"/>
      <c r="C687" s="62"/>
      <c r="D687" s="62"/>
      <c r="E687" s="63"/>
      <c r="F687" s="62"/>
      <c r="G687" s="62"/>
    </row>
    <row r="688" spans="1:7" ht="9.75" customHeight="1">
      <c r="A688" s="61"/>
      <c r="C688" s="62"/>
      <c r="D688" s="62"/>
      <c r="E688" s="63"/>
      <c r="F688" s="62"/>
      <c r="G688" s="62"/>
    </row>
    <row r="689" spans="1:7" ht="9.75" customHeight="1">
      <c r="A689" s="61"/>
      <c r="C689" s="62"/>
      <c r="D689" s="62"/>
      <c r="E689" s="63"/>
      <c r="F689" s="62"/>
      <c r="G689" s="62"/>
    </row>
    <row r="690" spans="1:7" ht="9.75" customHeight="1">
      <c r="A690" s="61"/>
      <c r="C690" s="62"/>
      <c r="D690" s="62"/>
      <c r="E690" s="63"/>
      <c r="F690" s="62"/>
      <c r="G690" s="62"/>
    </row>
    <row r="691" spans="1:7" ht="9.75" customHeight="1">
      <c r="A691" s="61"/>
      <c r="C691" s="62"/>
      <c r="D691" s="62"/>
      <c r="E691" s="63"/>
      <c r="F691" s="62"/>
      <c r="G691" s="62"/>
    </row>
    <row r="692" spans="1:7" ht="9.75" customHeight="1">
      <c r="A692" s="61"/>
      <c r="C692" s="62"/>
      <c r="D692" s="62"/>
      <c r="E692" s="63"/>
      <c r="F692" s="62"/>
      <c r="G692" s="62"/>
    </row>
    <row r="693" spans="1:7" ht="9.75" customHeight="1">
      <c r="A693" s="61"/>
      <c r="C693" s="62"/>
      <c r="D693" s="62"/>
      <c r="E693" s="63"/>
      <c r="F693" s="62"/>
      <c r="G693" s="62"/>
    </row>
    <row r="694" spans="1:7" ht="9.75" customHeight="1">
      <c r="A694" s="61"/>
      <c r="C694" s="62"/>
      <c r="D694" s="62"/>
      <c r="E694" s="63"/>
      <c r="F694" s="62"/>
      <c r="G694" s="62"/>
    </row>
    <row r="695" spans="1:7" ht="9.75" customHeight="1">
      <c r="A695" s="61"/>
      <c r="C695" s="62"/>
      <c r="D695" s="62"/>
      <c r="E695" s="63"/>
      <c r="F695" s="62"/>
      <c r="G695" s="62"/>
    </row>
    <row r="696" spans="1:7" ht="9.75" customHeight="1">
      <c r="A696" s="61"/>
      <c r="C696" s="62"/>
      <c r="D696" s="62"/>
      <c r="E696" s="63"/>
      <c r="F696" s="62"/>
      <c r="G696" s="62"/>
    </row>
    <row r="697" spans="1:7" ht="9.75" customHeight="1">
      <c r="A697" s="61"/>
      <c r="C697" s="62"/>
      <c r="D697" s="62"/>
      <c r="E697" s="63"/>
      <c r="F697" s="62"/>
      <c r="G697" s="62"/>
    </row>
    <row r="698" spans="1:7" ht="9.75" customHeight="1">
      <c r="A698" s="61"/>
      <c r="C698" s="62"/>
      <c r="D698" s="62"/>
      <c r="E698" s="63"/>
      <c r="F698" s="62"/>
      <c r="G698" s="62"/>
    </row>
    <row r="699" spans="1:7" ht="9.75" customHeight="1">
      <c r="A699" s="61"/>
      <c r="C699" s="62"/>
      <c r="D699" s="62"/>
      <c r="E699" s="63"/>
      <c r="F699" s="62"/>
      <c r="G699" s="62"/>
    </row>
    <row r="700" spans="1:7" ht="9.75" customHeight="1">
      <c r="A700" s="61"/>
      <c r="C700" s="62"/>
      <c r="D700" s="62"/>
      <c r="E700" s="63"/>
      <c r="F700" s="62"/>
      <c r="G700" s="62"/>
    </row>
    <row r="701" spans="1:7" ht="9.75" customHeight="1">
      <c r="A701" s="61"/>
      <c r="C701" s="62"/>
      <c r="D701" s="62"/>
      <c r="E701" s="63"/>
      <c r="F701" s="62"/>
      <c r="G701" s="62"/>
    </row>
    <row r="702" spans="1:7" ht="9.75" customHeight="1">
      <c r="A702" s="61"/>
      <c r="C702" s="62"/>
      <c r="D702" s="62"/>
      <c r="E702" s="63"/>
      <c r="F702" s="62"/>
      <c r="G702" s="62"/>
    </row>
    <row r="703" spans="1:7" ht="9.75" customHeight="1">
      <c r="A703" s="61"/>
      <c r="C703" s="62"/>
      <c r="D703" s="62"/>
      <c r="E703" s="63"/>
      <c r="F703" s="62"/>
      <c r="G703" s="62"/>
    </row>
    <row r="704" spans="1:7" ht="9.75" customHeight="1">
      <c r="A704" s="61"/>
      <c r="C704" s="62"/>
      <c r="D704" s="62"/>
      <c r="E704" s="63"/>
      <c r="F704" s="62"/>
      <c r="G704" s="62"/>
    </row>
    <row r="705" spans="1:7" ht="9.75" customHeight="1">
      <c r="A705" s="61"/>
      <c r="C705" s="62"/>
      <c r="D705" s="62"/>
      <c r="E705" s="63"/>
      <c r="F705" s="62"/>
      <c r="G705" s="62"/>
    </row>
    <row r="706" spans="1:7" ht="9.75" customHeight="1">
      <c r="A706" s="61"/>
      <c r="C706" s="62"/>
      <c r="D706" s="62"/>
      <c r="E706" s="63"/>
      <c r="F706" s="62"/>
      <c r="G706" s="62"/>
    </row>
    <row r="707" spans="1:7" ht="9.75" customHeight="1">
      <c r="A707" s="61"/>
      <c r="C707" s="62"/>
      <c r="D707" s="62"/>
      <c r="E707" s="63"/>
      <c r="F707" s="62"/>
      <c r="G707" s="62"/>
    </row>
    <row r="708" spans="1:7" ht="9.75" customHeight="1">
      <c r="A708" s="61"/>
      <c r="C708" s="62"/>
      <c r="D708" s="62"/>
      <c r="E708" s="63"/>
      <c r="F708" s="62"/>
      <c r="G708" s="62"/>
    </row>
    <row r="709" spans="1:7" ht="9.75" customHeight="1">
      <c r="A709" s="61"/>
      <c r="C709" s="62"/>
      <c r="D709" s="62"/>
      <c r="E709" s="63"/>
      <c r="F709" s="62"/>
      <c r="G709" s="62"/>
    </row>
    <row r="710" spans="1:7" ht="9.75" customHeight="1">
      <c r="A710" s="61"/>
      <c r="C710" s="62"/>
      <c r="D710" s="62"/>
      <c r="E710" s="63"/>
      <c r="F710" s="62"/>
      <c r="G710" s="62"/>
    </row>
    <row r="711" spans="1:7" ht="9.75" customHeight="1">
      <c r="A711" s="61"/>
      <c r="C711" s="62"/>
      <c r="D711" s="62"/>
      <c r="E711" s="63"/>
      <c r="F711" s="62"/>
      <c r="G711" s="62"/>
    </row>
    <row r="712" spans="1:7" ht="9.75" customHeight="1">
      <c r="A712" s="61"/>
      <c r="C712" s="62"/>
      <c r="D712" s="62"/>
      <c r="E712" s="63"/>
      <c r="F712" s="62"/>
      <c r="G712" s="62"/>
    </row>
    <row r="713" spans="1:7" ht="9.75" customHeight="1">
      <c r="A713" s="61"/>
      <c r="C713" s="62"/>
      <c r="D713" s="62"/>
      <c r="E713" s="63"/>
      <c r="F713" s="62"/>
      <c r="G713" s="62"/>
    </row>
    <row r="714" spans="1:7" ht="9.75" customHeight="1">
      <c r="A714" s="61"/>
      <c r="C714" s="62"/>
      <c r="D714" s="62"/>
      <c r="E714" s="63"/>
      <c r="F714" s="62"/>
      <c r="G714" s="62"/>
    </row>
    <row r="715" spans="1:7" ht="9.75" customHeight="1">
      <c r="A715" s="61"/>
      <c r="C715" s="62"/>
      <c r="D715" s="62"/>
      <c r="E715" s="63"/>
      <c r="F715" s="62"/>
      <c r="G715" s="62"/>
    </row>
    <row r="716" spans="1:7" ht="9.75" customHeight="1">
      <c r="A716" s="61"/>
      <c r="C716" s="62"/>
      <c r="D716" s="62"/>
      <c r="E716" s="63"/>
      <c r="F716" s="62"/>
      <c r="G716" s="62"/>
    </row>
    <row r="717" spans="1:7" ht="9.75" customHeight="1">
      <c r="A717" s="61"/>
      <c r="C717" s="62"/>
      <c r="D717" s="62"/>
      <c r="E717" s="63"/>
      <c r="F717" s="62"/>
      <c r="G717" s="62"/>
    </row>
    <row r="718" spans="1:7" ht="9.75" customHeight="1">
      <c r="A718" s="61"/>
      <c r="C718" s="62"/>
      <c r="D718" s="62"/>
      <c r="E718" s="63"/>
      <c r="F718" s="62"/>
      <c r="G718" s="62"/>
    </row>
    <row r="719" spans="1:7" ht="9.75" customHeight="1">
      <c r="A719" s="61"/>
      <c r="C719" s="62"/>
      <c r="D719" s="62"/>
      <c r="E719" s="63"/>
      <c r="F719" s="62"/>
      <c r="G719" s="62"/>
    </row>
    <row r="720" spans="1:7" ht="9.75" customHeight="1">
      <c r="A720" s="61"/>
      <c r="C720" s="62"/>
      <c r="D720" s="62"/>
      <c r="E720" s="63"/>
      <c r="F720" s="62"/>
      <c r="G720" s="62"/>
    </row>
    <row r="721" spans="1:7" ht="9.75" customHeight="1">
      <c r="A721" s="61"/>
      <c r="C721" s="62"/>
      <c r="D721" s="62"/>
      <c r="E721" s="63"/>
      <c r="F721" s="62"/>
      <c r="G721" s="62"/>
    </row>
    <row r="722" spans="1:7" ht="9.75" customHeight="1">
      <c r="A722" s="61"/>
      <c r="C722" s="62"/>
      <c r="D722" s="62"/>
      <c r="E722" s="63"/>
      <c r="F722" s="62"/>
      <c r="G722" s="62"/>
    </row>
    <row r="723" spans="1:7" ht="9.75" customHeight="1">
      <c r="A723" s="61"/>
      <c r="C723" s="62"/>
      <c r="D723" s="62"/>
      <c r="E723" s="63"/>
      <c r="F723" s="62"/>
      <c r="G723" s="62"/>
    </row>
    <row r="724" spans="1:7" ht="9.75" customHeight="1">
      <c r="A724" s="61"/>
      <c r="C724" s="62"/>
      <c r="D724" s="62"/>
      <c r="E724" s="63"/>
      <c r="F724" s="62"/>
      <c r="G724" s="62"/>
    </row>
    <row r="725" spans="1:7" ht="9.75" customHeight="1">
      <c r="A725" s="61"/>
      <c r="C725" s="62"/>
      <c r="D725" s="62"/>
      <c r="E725" s="63"/>
      <c r="F725" s="62"/>
      <c r="G725" s="62"/>
    </row>
    <row r="726" spans="1:7" ht="9.75" customHeight="1">
      <c r="A726" s="61"/>
      <c r="C726" s="62"/>
      <c r="D726" s="62"/>
      <c r="E726" s="63"/>
      <c r="F726" s="62"/>
      <c r="G726" s="62"/>
    </row>
    <row r="727" spans="1:7" ht="9.75" customHeight="1">
      <c r="A727" s="61"/>
      <c r="C727" s="62"/>
      <c r="D727" s="62"/>
      <c r="E727" s="63"/>
      <c r="F727" s="62"/>
      <c r="G727" s="62"/>
    </row>
    <row r="728" spans="1:7" ht="9.75" customHeight="1">
      <c r="A728" s="61"/>
      <c r="C728" s="62"/>
      <c r="D728" s="62"/>
      <c r="E728" s="63"/>
      <c r="F728" s="62"/>
      <c r="G728" s="62"/>
    </row>
    <row r="729" spans="1:7" ht="9.75" customHeight="1">
      <c r="A729" s="61"/>
      <c r="C729" s="62"/>
      <c r="D729" s="62"/>
      <c r="E729" s="63"/>
      <c r="F729" s="62"/>
      <c r="G729" s="62"/>
    </row>
    <row r="730" spans="1:7" ht="9.75" customHeight="1">
      <c r="A730" s="61"/>
      <c r="C730" s="62"/>
      <c r="D730" s="62"/>
      <c r="E730" s="63"/>
      <c r="F730" s="62"/>
      <c r="G730" s="62"/>
    </row>
    <row r="731" spans="1:7" ht="9.75" customHeight="1">
      <c r="A731" s="61"/>
      <c r="C731" s="62"/>
      <c r="D731" s="62"/>
      <c r="E731" s="63"/>
      <c r="F731" s="62"/>
      <c r="G731" s="62"/>
    </row>
    <row r="732" spans="1:7" ht="9.75" customHeight="1">
      <c r="A732" s="61"/>
      <c r="C732" s="62"/>
      <c r="D732" s="62"/>
      <c r="E732" s="63"/>
      <c r="F732" s="62"/>
      <c r="G732" s="62"/>
    </row>
    <row r="733" spans="1:7" ht="9.75" customHeight="1">
      <c r="A733" s="61"/>
      <c r="C733" s="62"/>
      <c r="D733" s="62"/>
      <c r="E733" s="63"/>
      <c r="F733" s="62"/>
      <c r="G733" s="62"/>
    </row>
    <row r="734" spans="1:7" ht="9.75" customHeight="1">
      <c r="A734" s="61"/>
      <c r="C734" s="62"/>
      <c r="D734" s="62"/>
      <c r="E734" s="63"/>
      <c r="F734" s="62"/>
      <c r="G734" s="62"/>
    </row>
    <row r="735" spans="1:7" ht="9.75" customHeight="1">
      <c r="A735" s="61"/>
      <c r="C735" s="62"/>
      <c r="D735" s="62"/>
      <c r="E735" s="63"/>
      <c r="F735" s="62"/>
      <c r="G735" s="62"/>
    </row>
    <row r="736" spans="1:7" ht="9.75" customHeight="1">
      <c r="A736" s="61"/>
      <c r="C736" s="62"/>
      <c r="D736" s="62"/>
      <c r="E736" s="63"/>
      <c r="F736" s="62"/>
      <c r="G736" s="62"/>
    </row>
    <row r="737" spans="1:7" ht="9.75" customHeight="1">
      <c r="A737" s="61"/>
      <c r="C737" s="62"/>
      <c r="D737" s="62"/>
      <c r="E737" s="63"/>
      <c r="F737" s="62"/>
      <c r="G737" s="62"/>
    </row>
    <row r="738" spans="1:7" ht="9.75" customHeight="1">
      <c r="A738" s="61"/>
      <c r="C738" s="62"/>
      <c r="D738" s="62"/>
      <c r="E738" s="63"/>
      <c r="F738" s="62"/>
      <c r="G738" s="62"/>
    </row>
    <row r="739" spans="1:7" ht="9.75" customHeight="1">
      <c r="A739" s="61"/>
      <c r="C739" s="62"/>
      <c r="D739" s="62"/>
      <c r="E739" s="63"/>
      <c r="F739" s="62"/>
      <c r="G739" s="62"/>
    </row>
    <row r="740" spans="1:7" ht="9.75" customHeight="1">
      <c r="A740" s="61"/>
      <c r="C740" s="62"/>
      <c r="D740" s="62"/>
      <c r="E740" s="63"/>
      <c r="F740" s="62"/>
      <c r="G740" s="62"/>
    </row>
    <row r="741" spans="1:7" ht="9.75" customHeight="1">
      <c r="A741" s="61"/>
      <c r="C741" s="62"/>
      <c r="D741" s="62"/>
      <c r="E741" s="63"/>
      <c r="F741" s="62"/>
      <c r="G741" s="62"/>
    </row>
    <row r="742" spans="1:7" ht="9.75" customHeight="1">
      <c r="A742" s="61"/>
      <c r="C742" s="62"/>
      <c r="D742" s="62"/>
      <c r="E742" s="63"/>
      <c r="F742" s="62"/>
      <c r="G742" s="62"/>
    </row>
    <row r="743" spans="1:7" ht="9.75" customHeight="1">
      <c r="A743" s="61"/>
      <c r="C743" s="62"/>
      <c r="D743" s="62"/>
      <c r="E743" s="63"/>
      <c r="F743" s="62"/>
      <c r="G743" s="62"/>
    </row>
    <row r="744" spans="1:7" ht="9.75" customHeight="1">
      <c r="A744" s="61"/>
      <c r="C744" s="62"/>
      <c r="D744" s="62"/>
      <c r="E744" s="63"/>
      <c r="F744" s="62"/>
      <c r="G744" s="62"/>
    </row>
    <row r="745" spans="1:7" ht="9.75" customHeight="1">
      <c r="A745" s="61"/>
      <c r="C745" s="62"/>
      <c r="D745" s="62"/>
      <c r="E745" s="63"/>
      <c r="F745" s="62"/>
      <c r="G745" s="62"/>
    </row>
    <row r="746" spans="1:7" ht="9.75" customHeight="1">
      <c r="A746" s="61"/>
      <c r="C746" s="62"/>
      <c r="D746" s="62"/>
      <c r="E746" s="63"/>
      <c r="F746" s="62"/>
      <c r="G746" s="62"/>
    </row>
    <row r="747" spans="1:7" ht="9.75" customHeight="1">
      <c r="A747" s="61"/>
      <c r="C747" s="62"/>
      <c r="D747" s="62"/>
      <c r="E747" s="63"/>
      <c r="F747" s="62"/>
      <c r="G747" s="62"/>
    </row>
    <row r="748" spans="1:7" ht="9.75" customHeight="1">
      <c r="A748" s="61"/>
      <c r="C748" s="62"/>
      <c r="D748" s="62"/>
      <c r="E748" s="63"/>
      <c r="F748" s="62"/>
      <c r="G748" s="62"/>
    </row>
    <row r="749" spans="1:7" ht="9.75" customHeight="1">
      <c r="A749" s="61"/>
      <c r="C749" s="62"/>
      <c r="D749" s="62"/>
      <c r="E749" s="63"/>
      <c r="F749" s="62"/>
      <c r="G749" s="62"/>
    </row>
    <row r="750" spans="1:7" ht="9.75" customHeight="1">
      <c r="A750" s="61"/>
      <c r="C750" s="62"/>
      <c r="D750" s="62"/>
      <c r="E750" s="63"/>
      <c r="F750" s="62"/>
      <c r="G750" s="62"/>
    </row>
    <row r="751" spans="1:7" ht="9.75" customHeight="1">
      <c r="A751" s="61"/>
      <c r="C751" s="62"/>
      <c r="D751" s="62"/>
      <c r="E751" s="63"/>
      <c r="F751" s="62"/>
      <c r="G751" s="62"/>
    </row>
    <row r="752" spans="1:7" ht="9.75" customHeight="1">
      <c r="A752" s="61"/>
      <c r="C752" s="62"/>
      <c r="D752" s="62"/>
      <c r="E752" s="63"/>
      <c r="F752" s="62"/>
      <c r="G752" s="62"/>
    </row>
    <row r="753" spans="1:7" ht="9.75" customHeight="1">
      <c r="A753" s="61"/>
      <c r="C753" s="62"/>
      <c r="D753" s="62"/>
      <c r="E753" s="63"/>
      <c r="F753" s="62"/>
      <c r="G753" s="62"/>
    </row>
    <row r="754" spans="1:7" ht="9.75" customHeight="1">
      <c r="A754" s="61"/>
      <c r="C754" s="62"/>
      <c r="D754" s="62"/>
      <c r="E754" s="63"/>
      <c r="F754" s="62"/>
      <c r="G754" s="62"/>
    </row>
    <row r="755" spans="1:7" ht="9.75" customHeight="1">
      <c r="A755" s="61"/>
      <c r="C755" s="62"/>
      <c r="D755" s="62"/>
      <c r="E755" s="63"/>
      <c r="F755" s="62"/>
      <c r="G755" s="62"/>
    </row>
    <row r="756" spans="1:7" ht="9.75" customHeight="1">
      <c r="A756" s="61"/>
      <c r="C756" s="62"/>
      <c r="D756" s="62"/>
      <c r="E756" s="63"/>
      <c r="F756" s="62"/>
      <c r="G756" s="62"/>
    </row>
    <row r="757" spans="1:7" ht="9.75" customHeight="1">
      <c r="A757" s="61"/>
      <c r="C757" s="62"/>
      <c r="D757" s="62"/>
      <c r="E757" s="63"/>
      <c r="F757" s="62"/>
      <c r="G757" s="62"/>
    </row>
    <row r="758" spans="1:7" ht="9.75" customHeight="1">
      <c r="A758" s="61"/>
      <c r="C758" s="62"/>
      <c r="D758" s="62"/>
      <c r="E758" s="63"/>
      <c r="F758" s="62"/>
      <c r="G758" s="62"/>
    </row>
    <row r="759" spans="1:7" ht="9.75" customHeight="1">
      <c r="A759" s="61"/>
      <c r="C759" s="62"/>
      <c r="D759" s="62"/>
      <c r="E759" s="63"/>
      <c r="F759" s="62"/>
      <c r="G759" s="62"/>
    </row>
    <row r="760" spans="1:7" ht="9.75" customHeight="1">
      <c r="A760" s="61"/>
      <c r="C760" s="62"/>
      <c r="D760" s="62"/>
      <c r="E760" s="63"/>
      <c r="F760" s="62"/>
      <c r="G760" s="62"/>
    </row>
    <row r="761" spans="1:7" ht="9.75" customHeight="1">
      <c r="A761" s="61"/>
      <c r="C761" s="62"/>
      <c r="D761" s="62"/>
      <c r="E761" s="63"/>
      <c r="F761" s="62"/>
      <c r="G761" s="62"/>
    </row>
    <row r="762" spans="1:7" ht="9.75" customHeight="1">
      <c r="A762" s="61"/>
      <c r="C762" s="62"/>
      <c r="D762" s="62"/>
      <c r="E762" s="63"/>
      <c r="F762" s="62"/>
      <c r="G762" s="62"/>
    </row>
    <row r="763" spans="1:7" ht="9.75" customHeight="1">
      <c r="A763" s="61"/>
      <c r="C763" s="62"/>
      <c r="D763" s="62"/>
      <c r="E763" s="63"/>
      <c r="F763" s="62"/>
      <c r="G763" s="62"/>
    </row>
    <row r="764" spans="1:7" ht="9.75" customHeight="1">
      <c r="A764" s="61"/>
      <c r="C764" s="62"/>
      <c r="D764" s="62"/>
      <c r="E764" s="63"/>
      <c r="F764" s="62"/>
      <c r="G764" s="62"/>
    </row>
    <row r="765" spans="1:7" ht="9.75" customHeight="1">
      <c r="A765" s="61"/>
      <c r="C765" s="62"/>
      <c r="D765" s="62"/>
      <c r="E765" s="63"/>
      <c r="F765" s="62"/>
      <c r="G765" s="62"/>
    </row>
    <row r="766" spans="1:7" ht="9.75" customHeight="1">
      <c r="A766" s="61"/>
      <c r="C766" s="62"/>
      <c r="D766" s="62"/>
      <c r="E766" s="63"/>
      <c r="F766" s="62"/>
      <c r="G766" s="62"/>
    </row>
    <row r="767" spans="1:7" ht="9.75" customHeight="1">
      <c r="A767" s="61"/>
      <c r="C767" s="62"/>
      <c r="D767" s="62"/>
      <c r="E767" s="63"/>
      <c r="F767" s="62"/>
      <c r="G767" s="62"/>
    </row>
    <row r="768" spans="1:7" ht="9.75" customHeight="1">
      <c r="A768" s="61"/>
      <c r="C768" s="62"/>
      <c r="D768" s="62"/>
      <c r="E768" s="63"/>
      <c r="F768" s="62"/>
      <c r="G768" s="62"/>
    </row>
    <row r="769" spans="1:7" ht="9.75" customHeight="1">
      <c r="A769" s="61"/>
      <c r="C769" s="62"/>
      <c r="D769" s="62"/>
      <c r="E769" s="63"/>
      <c r="F769" s="62"/>
      <c r="G769" s="62"/>
    </row>
    <row r="770" spans="1:7" ht="9.75" customHeight="1">
      <c r="A770" s="61"/>
      <c r="C770" s="62"/>
      <c r="D770" s="62"/>
      <c r="E770" s="63"/>
      <c r="F770" s="62"/>
      <c r="G770" s="62"/>
    </row>
    <row r="771" spans="1:7" ht="9.75" customHeight="1">
      <c r="A771" s="61"/>
      <c r="C771" s="62"/>
      <c r="D771" s="62"/>
      <c r="E771" s="63"/>
      <c r="F771" s="62"/>
      <c r="G771" s="62"/>
    </row>
    <row r="772" spans="1:7" ht="9.75" customHeight="1">
      <c r="A772" s="61"/>
      <c r="C772" s="62"/>
      <c r="D772" s="62"/>
      <c r="E772" s="63"/>
      <c r="F772" s="62"/>
      <c r="G772" s="62"/>
    </row>
    <row r="773" spans="1:7" ht="9.75" customHeight="1">
      <c r="A773" s="61"/>
      <c r="C773" s="62"/>
      <c r="D773" s="62"/>
      <c r="E773" s="63"/>
      <c r="F773" s="62"/>
      <c r="G773" s="62"/>
    </row>
    <row r="774" spans="1:7" ht="9.75" customHeight="1">
      <c r="A774" s="61"/>
      <c r="C774" s="62"/>
      <c r="D774" s="62"/>
      <c r="E774" s="63"/>
      <c r="F774" s="62"/>
      <c r="G774" s="62"/>
    </row>
    <row r="775" spans="1:7" ht="9.75" customHeight="1">
      <c r="A775" s="61"/>
      <c r="C775" s="62"/>
      <c r="D775" s="62"/>
      <c r="E775" s="63"/>
      <c r="F775" s="62"/>
      <c r="G775" s="62"/>
    </row>
    <row r="776" spans="1:7" ht="9.75" customHeight="1">
      <c r="A776" s="61"/>
      <c r="C776" s="62"/>
      <c r="D776" s="62"/>
      <c r="E776" s="63"/>
      <c r="F776" s="62"/>
      <c r="G776" s="62"/>
    </row>
    <row r="777" spans="1:7" ht="9.75" customHeight="1">
      <c r="A777" s="61"/>
      <c r="C777" s="62"/>
      <c r="D777" s="62"/>
      <c r="E777" s="63"/>
      <c r="F777" s="62"/>
      <c r="G777" s="62"/>
    </row>
    <row r="778" spans="1:7" ht="9.75" customHeight="1">
      <c r="A778" s="61"/>
      <c r="C778" s="62"/>
      <c r="D778" s="62"/>
      <c r="E778" s="63"/>
      <c r="F778" s="62"/>
      <c r="G778" s="62"/>
    </row>
    <row r="779" spans="1:7" ht="9.75" customHeight="1">
      <c r="A779" s="61"/>
      <c r="C779" s="62"/>
      <c r="D779" s="62"/>
      <c r="E779" s="63"/>
      <c r="F779" s="62"/>
      <c r="G779" s="62"/>
    </row>
    <row r="780" spans="1:7" ht="9.75" customHeight="1">
      <c r="A780" s="61"/>
      <c r="C780" s="62"/>
      <c r="D780" s="62"/>
      <c r="E780" s="63"/>
      <c r="F780" s="62"/>
      <c r="G780" s="62"/>
    </row>
    <row r="781" spans="1:7" ht="9.75" customHeight="1">
      <c r="A781" s="61"/>
      <c r="C781" s="62"/>
      <c r="D781" s="62"/>
      <c r="E781" s="63"/>
      <c r="F781" s="62"/>
      <c r="G781" s="62"/>
    </row>
    <row r="782" spans="1:7" ht="9.75" customHeight="1">
      <c r="A782" s="61"/>
      <c r="C782" s="62"/>
      <c r="D782" s="62"/>
      <c r="E782" s="63"/>
      <c r="F782" s="62"/>
      <c r="G782" s="62"/>
    </row>
    <row r="783" spans="1:7" ht="9.75" customHeight="1">
      <c r="A783" s="61"/>
      <c r="C783" s="62"/>
      <c r="D783" s="62"/>
      <c r="E783" s="63"/>
      <c r="F783" s="62"/>
      <c r="G783" s="62"/>
    </row>
    <row r="784" spans="1:7" ht="9.75" customHeight="1">
      <c r="A784" s="61"/>
      <c r="C784" s="62"/>
      <c r="D784" s="62"/>
      <c r="E784" s="63"/>
      <c r="F784" s="62"/>
      <c r="G784" s="62"/>
    </row>
    <row r="785" spans="1:7" ht="9.75" customHeight="1">
      <c r="A785" s="61"/>
      <c r="C785" s="62"/>
      <c r="D785" s="62"/>
      <c r="E785" s="63"/>
      <c r="F785" s="62"/>
      <c r="G785" s="62"/>
    </row>
    <row r="786" spans="1:7" ht="9.75" customHeight="1">
      <c r="A786" s="61"/>
      <c r="C786" s="62"/>
      <c r="D786" s="62"/>
      <c r="E786" s="63"/>
      <c r="F786" s="62"/>
      <c r="G786" s="62"/>
    </row>
    <row r="787" spans="1:7" ht="9.75" customHeight="1">
      <c r="A787" s="61"/>
      <c r="C787" s="62"/>
      <c r="D787" s="62"/>
      <c r="E787" s="63"/>
      <c r="F787" s="62"/>
      <c r="G787" s="62"/>
    </row>
    <row r="788" spans="1:7" ht="9.75" customHeight="1">
      <c r="A788" s="61"/>
      <c r="C788" s="62"/>
      <c r="D788" s="62"/>
      <c r="E788" s="63"/>
      <c r="F788" s="62"/>
      <c r="G788" s="62"/>
    </row>
    <row r="789" spans="1:7" ht="9.75" customHeight="1">
      <c r="A789" s="61"/>
      <c r="C789" s="62"/>
      <c r="D789" s="62"/>
      <c r="E789" s="63"/>
      <c r="F789" s="62"/>
      <c r="G789" s="62"/>
    </row>
    <row r="790" spans="1:7" ht="9.75" customHeight="1">
      <c r="A790" s="61"/>
      <c r="C790" s="62"/>
      <c r="D790" s="62"/>
      <c r="E790" s="63"/>
      <c r="F790" s="62"/>
      <c r="G790" s="62"/>
    </row>
    <row r="791" spans="1:7" ht="9.75" customHeight="1">
      <c r="A791" s="61"/>
      <c r="C791" s="62"/>
      <c r="D791" s="62"/>
      <c r="E791" s="63"/>
      <c r="F791" s="62"/>
      <c r="G791" s="62"/>
    </row>
    <row r="792" spans="1:7" ht="9.75" customHeight="1">
      <c r="A792" s="61"/>
      <c r="C792" s="62"/>
      <c r="D792" s="62"/>
      <c r="E792" s="63"/>
      <c r="F792" s="62"/>
      <c r="G792" s="62"/>
    </row>
    <row r="793" spans="1:7" ht="9.75" customHeight="1">
      <c r="A793" s="61"/>
      <c r="C793" s="62"/>
      <c r="D793" s="62"/>
      <c r="E793" s="63"/>
      <c r="F793" s="62"/>
      <c r="G793" s="62"/>
    </row>
    <row r="794" spans="1:7" ht="9.75" customHeight="1">
      <c r="A794" s="61"/>
      <c r="C794" s="62"/>
      <c r="D794" s="62"/>
      <c r="E794" s="63"/>
      <c r="F794" s="62"/>
      <c r="G794" s="62"/>
    </row>
    <row r="795" spans="1:7" ht="9.75" customHeight="1">
      <c r="A795" s="61"/>
      <c r="C795" s="62"/>
      <c r="D795" s="62"/>
      <c r="E795" s="63"/>
      <c r="F795" s="62"/>
      <c r="G795" s="62"/>
    </row>
    <row r="796" spans="1:7" ht="9.75" customHeight="1">
      <c r="A796" s="61"/>
      <c r="C796" s="62"/>
      <c r="D796" s="62"/>
      <c r="E796" s="63"/>
      <c r="F796" s="62"/>
      <c r="G796" s="62"/>
    </row>
    <row r="797" spans="1:7" ht="9.75" customHeight="1">
      <c r="A797" s="61"/>
      <c r="C797" s="62"/>
      <c r="D797" s="62"/>
      <c r="E797" s="63"/>
      <c r="F797" s="62"/>
      <c r="G797" s="62"/>
    </row>
    <row r="798" spans="1:7" ht="9.75" customHeight="1">
      <c r="A798" s="61"/>
      <c r="C798" s="62"/>
      <c r="D798" s="62"/>
      <c r="E798" s="63"/>
      <c r="F798" s="62"/>
      <c r="G798" s="62"/>
    </row>
    <row r="799" spans="1:7" ht="9.75" customHeight="1">
      <c r="A799" s="61"/>
      <c r="C799" s="62"/>
      <c r="D799" s="62"/>
      <c r="E799" s="63"/>
      <c r="F799" s="62"/>
      <c r="G799" s="62"/>
    </row>
    <row r="800" spans="1:7" ht="9.75" customHeight="1">
      <c r="A800" s="61"/>
      <c r="C800" s="62"/>
      <c r="D800" s="62"/>
      <c r="E800" s="63"/>
      <c r="F800" s="62"/>
      <c r="G800" s="62"/>
    </row>
    <row r="801" spans="1:7" ht="9.75" customHeight="1">
      <c r="A801" s="61"/>
      <c r="C801" s="62"/>
      <c r="D801" s="62"/>
      <c r="E801" s="63"/>
      <c r="F801" s="62"/>
      <c r="G801" s="62"/>
    </row>
    <row r="802" spans="1:7" ht="9.75" customHeight="1">
      <c r="A802" s="61"/>
      <c r="C802" s="62"/>
      <c r="D802" s="62"/>
      <c r="E802" s="63"/>
      <c r="F802" s="62"/>
      <c r="G802" s="62"/>
    </row>
    <row r="803" spans="1:7" ht="9.75" customHeight="1">
      <c r="A803" s="61"/>
      <c r="C803" s="62"/>
      <c r="D803" s="62"/>
      <c r="E803" s="63"/>
      <c r="F803" s="62"/>
      <c r="G803" s="62"/>
    </row>
    <row r="804" spans="1:7" ht="9.75" customHeight="1">
      <c r="A804" s="61"/>
      <c r="C804" s="62"/>
      <c r="D804" s="62"/>
      <c r="E804" s="63"/>
      <c r="F804" s="62"/>
      <c r="G804" s="62"/>
    </row>
    <row r="805" spans="1:7" ht="9.75" customHeight="1">
      <c r="A805" s="61"/>
      <c r="C805" s="62"/>
      <c r="D805" s="62"/>
      <c r="E805" s="63"/>
      <c r="F805" s="62"/>
      <c r="G805" s="62"/>
    </row>
    <row r="806" spans="1:7" ht="9.75" customHeight="1">
      <c r="A806" s="61"/>
      <c r="C806" s="62"/>
      <c r="D806" s="62"/>
      <c r="E806" s="63"/>
      <c r="F806" s="62"/>
      <c r="G806" s="62"/>
    </row>
    <row r="807" spans="1:7" ht="9.75" customHeight="1">
      <c r="A807" s="61"/>
      <c r="C807" s="62"/>
      <c r="D807" s="62"/>
      <c r="E807" s="63"/>
      <c r="F807" s="62"/>
      <c r="G807" s="62"/>
    </row>
    <row r="808" spans="1:7" ht="9.75" customHeight="1">
      <c r="A808" s="61"/>
      <c r="C808" s="62"/>
      <c r="D808" s="62"/>
      <c r="E808" s="63"/>
      <c r="F808" s="62"/>
      <c r="G808" s="62"/>
    </row>
    <row r="809" spans="1:7" ht="9.75" customHeight="1">
      <c r="A809" s="61"/>
      <c r="C809" s="62"/>
      <c r="D809" s="62"/>
      <c r="E809" s="63"/>
      <c r="F809" s="62"/>
      <c r="G809" s="62"/>
    </row>
    <row r="810" spans="1:7" ht="9.75" customHeight="1">
      <c r="A810" s="61"/>
      <c r="C810" s="62"/>
      <c r="D810" s="62"/>
      <c r="E810" s="63"/>
      <c r="F810" s="62"/>
      <c r="G810" s="62"/>
    </row>
    <row r="811" spans="1:7" ht="9.75" customHeight="1">
      <c r="A811" s="61"/>
      <c r="C811" s="62"/>
      <c r="D811" s="62"/>
      <c r="E811" s="63"/>
      <c r="F811" s="62"/>
      <c r="G811" s="62"/>
    </row>
    <row r="812" spans="1:7" ht="9.75" customHeight="1">
      <c r="A812" s="61"/>
      <c r="C812" s="62"/>
      <c r="D812" s="62"/>
      <c r="E812" s="63"/>
      <c r="F812" s="62"/>
      <c r="G812" s="62"/>
    </row>
    <row r="813" spans="1:7" ht="9.75" customHeight="1">
      <c r="A813" s="61"/>
      <c r="C813" s="62"/>
      <c r="D813" s="62"/>
      <c r="E813" s="63"/>
      <c r="F813" s="62"/>
      <c r="G813" s="62"/>
    </row>
    <row r="814" spans="1:7" ht="9.75" customHeight="1">
      <c r="A814" s="61"/>
      <c r="C814" s="62"/>
      <c r="D814" s="62"/>
      <c r="E814" s="63"/>
      <c r="F814" s="62"/>
      <c r="G814" s="62"/>
    </row>
    <row r="815" spans="1:7" ht="9.75" customHeight="1">
      <c r="A815" s="61"/>
      <c r="C815" s="62"/>
      <c r="D815" s="62"/>
      <c r="E815" s="63"/>
      <c r="F815" s="62"/>
      <c r="G815" s="62"/>
    </row>
    <row r="816" spans="1:7" ht="9.75" customHeight="1">
      <c r="A816" s="61"/>
      <c r="C816" s="62"/>
      <c r="D816" s="62"/>
      <c r="E816" s="63"/>
      <c r="F816" s="62"/>
      <c r="G816" s="62"/>
    </row>
    <row r="817" spans="1:7" ht="9.75" customHeight="1">
      <c r="A817" s="61"/>
      <c r="C817" s="62"/>
      <c r="D817" s="62"/>
      <c r="E817" s="63"/>
      <c r="F817" s="62"/>
      <c r="G817" s="62"/>
    </row>
    <row r="818" spans="1:7" ht="9.75" customHeight="1">
      <c r="A818" s="61"/>
      <c r="C818" s="62"/>
      <c r="D818" s="62"/>
      <c r="E818" s="63"/>
      <c r="F818" s="62"/>
      <c r="G818" s="62"/>
    </row>
    <row r="819" spans="1:7" ht="9.75" customHeight="1">
      <c r="A819" s="61"/>
      <c r="C819" s="62"/>
      <c r="D819" s="62"/>
      <c r="E819" s="63"/>
      <c r="F819" s="62"/>
      <c r="G819" s="62"/>
    </row>
    <row r="820" spans="1:7" ht="9.75" customHeight="1">
      <c r="A820" s="61"/>
      <c r="C820" s="62"/>
      <c r="D820" s="62"/>
      <c r="E820" s="63"/>
      <c r="F820" s="62"/>
      <c r="G820" s="62"/>
    </row>
    <row r="821" spans="1:7" ht="9.75" customHeight="1">
      <c r="A821" s="61"/>
      <c r="C821" s="62"/>
      <c r="D821" s="62"/>
      <c r="E821" s="63"/>
      <c r="F821" s="62"/>
      <c r="G821" s="62"/>
    </row>
    <row r="822" spans="1:7" ht="9.75" customHeight="1">
      <c r="A822" s="61"/>
      <c r="C822" s="62"/>
      <c r="D822" s="62"/>
      <c r="E822" s="63"/>
      <c r="F822" s="62"/>
      <c r="G822" s="62"/>
    </row>
    <row r="823" spans="1:7" ht="9.75" customHeight="1">
      <c r="A823" s="61"/>
      <c r="C823" s="62"/>
      <c r="D823" s="62"/>
      <c r="E823" s="63"/>
      <c r="F823" s="62"/>
      <c r="G823" s="62"/>
    </row>
    <row r="824" spans="1:7" ht="9.75" customHeight="1">
      <c r="A824" s="61"/>
      <c r="C824" s="62"/>
      <c r="D824" s="62"/>
      <c r="E824" s="63"/>
      <c r="F824" s="62"/>
      <c r="G824" s="62"/>
    </row>
    <row r="825" spans="1:7" ht="9.75" customHeight="1">
      <c r="A825" s="61"/>
      <c r="C825" s="62"/>
      <c r="D825" s="62"/>
      <c r="E825" s="63"/>
      <c r="F825" s="62"/>
      <c r="G825" s="62"/>
    </row>
    <row r="826" spans="1:7" ht="9.75" customHeight="1">
      <c r="A826" s="61"/>
      <c r="C826" s="62"/>
      <c r="D826" s="62"/>
      <c r="E826" s="63"/>
      <c r="F826" s="62"/>
      <c r="G826" s="62"/>
    </row>
    <row r="827" spans="1:7" ht="9.75" customHeight="1">
      <c r="A827" s="61"/>
      <c r="C827" s="62"/>
      <c r="D827" s="62"/>
      <c r="E827" s="63"/>
      <c r="F827" s="62"/>
      <c r="G827" s="62"/>
    </row>
    <row r="828" spans="1:7" ht="9.75" customHeight="1">
      <c r="A828" s="61"/>
      <c r="C828" s="62"/>
      <c r="D828" s="62"/>
      <c r="E828" s="63"/>
      <c r="F828" s="62"/>
      <c r="G828" s="62"/>
    </row>
    <row r="829" spans="1:7" ht="9.75" customHeight="1">
      <c r="A829" s="61"/>
      <c r="C829" s="62"/>
      <c r="D829" s="62"/>
      <c r="E829" s="63"/>
      <c r="F829" s="62"/>
      <c r="G829" s="62"/>
    </row>
    <row r="830" spans="1:7" ht="9.75" customHeight="1">
      <c r="A830" s="61"/>
      <c r="C830" s="62"/>
      <c r="D830" s="62"/>
      <c r="E830" s="63"/>
      <c r="F830" s="62"/>
      <c r="G830" s="62"/>
    </row>
    <row r="831" spans="1:7" ht="9.75" customHeight="1">
      <c r="A831" s="61"/>
      <c r="C831" s="62"/>
      <c r="D831" s="62"/>
      <c r="E831" s="63"/>
      <c r="F831" s="62"/>
      <c r="G831" s="62"/>
    </row>
    <row r="832" spans="1:7" ht="9.75" customHeight="1">
      <c r="A832" s="61"/>
      <c r="C832" s="62"/>
      <c r="D832" s="62"/>
      <c r="E832" s="63"/>
      <c r="F832" s="62"/>
      <c r="G832" s="62"/>
    </row>
    <row r="833" spans="1:7" ht="9.75" customHeight="1">
      <c r="A833" s="61"/>
      <c r="C833" s="62"/>
      <c r="D833" s="62"/>
      <c r="E833" s="63"/>
      <c r="F833" s="62"/>
      <c r="G833" s="62"/>
    </row>
    <row r="834" spans="1:7" ht="9.75" customHeight="1">
      <c r="A834" s="61"/>
      <c r="C834" s="62"/>
      <c r="D834" s="62"/>
      <c r="E834" s="63"/>
      <c r="F834" s="62"/>
      <c r="G834" s="62"/>
    </row>
    <row r="835" spans="1:7" ht="9.75" customHeight="1">
      <c r="A835" s="61"/>
      <c r="C835" s="62"/>
      <c r="D835" s="62"/>
      <c r="E835" s="63"/>
      <c r="F835" s="62"/>
      <c r="G835" s="62"/>
    </row>
    <row r="836" spans="1:7" ht="9.75" customHeight="1">
      <c r="A836" s="61"/>
      <c r="C836" s="62"/>
      <c r="D836" s="62"/>
      <c r="E836" s="63"/>
      <c r="F836" s="62"/>
      <c r="G836" s="62"/>
    </row>
    <row r="837" spans="1:7" ht="9.75" customHeight="1">
      <c r="A837" s="61"/>
      <c r="C837" s="62"/>
      <c r="D837" s="62"/>
      <c r="E837" s="63"/>
      <c r="F837" s="62"/>
      <c r="G837" s="62"/>
    </row>
    <row r="838" spans="1:7" ht="9.75" customHeight="1">
      <c r="A838" s="61"/>
      <c r="C838" s="62"/>
      <c r="D838" s="62"/>
      <c r="E838" s="63"/>
      <c r="F838" s="62"/>
      <c r="G838" s="62"/>
    </row>
    <row r="839" spans="1:7" ht="9.75" customHeight="1">
      <c r="A839" s="61"/>
      <c r="C839" s="62"/>
      <c r="D839" s="62"/>
      <c r="E839" s="63"/>
      <c r="F839" s="62"/>
      <c r="G839" s="62"/>
    </row>
    <row r="840" spans="1:7" ht="9.75" customHeight="1">
      <c r="A840" s="61"/>
      <c r="C840" s="62"/>
      <c r="D840" s="62"/>
      <c r="E840" s="63"/>
      <c r="F840" s="62"/>
      <c r="G840" s="62"/>
    </row>
    <row r="841" spans="1:7" ht="9.75" customHeight="1">
      <c r="A841" s="61"/>
      <c r="C841" s="62"/>
      <c r="D841" s="62"/>
      <c r="E841" s="63"/>
      <c r="F841" s="62"/>
      <c r="G841" s="62"/>
    </row>
    <row r="842" spans="1:7" ht="9.75" customHeight="1">
      <c r="A842" s="61"/>
      <c r="C842" s="62"/>
      <c r="D842" s="62"/>
      <c r="E842" s="63"/>
      <c r="F842" s="62"/>
      <c r="G842" s="62"/>
    </row>
    <row r="843" spans="1:7" ht="9.75" customHeight="1">
      <c r="A843" s="61"/>
      <c r="C843" s="62"/>
      <c r="D843" s="62"/>
      <c r="E843" s="63"/>
      <c r="F843" s="62"/>
      <c r="G843" s="62"/>
    </row>
    <row r="844" spans="1:7" ht="9.75" customHeight="1">
      <c r="A844" s="61"/>
      <c r="C844" s="62"/>
      <c r="D844" s="62"/>
      <c r="E844" s="63"/>
      <c r="F844" s="62"/>
      <c r="G844" s="62"/>
    </row>
    <row r="845" spans="1:7" ht="9.75" customHeight="1">
      <c r="A845" s="61"/>
      <c r="C845" s="62"/>
      <c r="D845" s="62"/>
      <c r="E845" s="63"/>
      <c r="F845" s="62"/>
      <c r="G845" s="62"/>
    </row>
    <row r="846" spans="1:7" ht="9.75" customHeight="1">
      <c r="A846" s="61"/>
      <c r="C846" s="62"/>
      <c r="D846" s="62"/>
      <c r="E846" s="63"/>
      <c r="F846" s="62"/>
      <c r="G846" s="62"/>
    </row>
    <row r="847" spans="1:7" ht="9.75" customHeight="1">
      <c r="A847" s="61"/>
      <c r="C847" s="62"/>
      <c r="D847" s="62"/>
      <c r="E847" s="63"/>
      <c r="F847" s="62"/>
      <c r="G847" s="62"/>
    </row>
    <row r="848" spans="1:7" ht="9.75" customHeight="1">
      <c r="A848" s="61"/>
      <c r="C848" s="62"/>
      <c r="D848" s="62"/>
      <c r="E848" s="63"/>
      <c r="F848" s="62"/>
      <c r="G848" s="62"/>
    </row>
    <row r="849" spans="1:7" ht="9.75" customHeight="1">
      <c r="A849" s="61"/>
      <c r="C849" s="62"/>
      <c r="D849" s="62"/>
      <c r="E849" s="63"/>
      <c r="F849" s="62"/>
      <c r="G849" s="62"/>
    </row>
    <row r="850" spans="1:7" ht="9.75" customHeight="1">
      <c r="A850" s="61"/>
      <c r="C850" s="62"/>
      <c r="D850" s="62"/>
      <c r="E850" s="63"/>
      <c r="F850" s="62"/>
      <c r="G850" s="62"/>
    </row>
    <row r="851" spans="1:7" ht="9.75" customHeight="1">
      <c r="A851" s="61"/>
      <c r="C851" s="62"/>
      <c r="D851" s="62"/>
      <c r="E851" s="63"/>
      <c r="F851" s="62"/>
      <c r="G851" s="62"/>
    </row>
    <row r="852" spans="1:7" ht="9.75" customHeight="1">
      <c r="A852" s="61"/>
      <c r="C852" s="62"/>
      <c r="D852" s="62"/>
      <c r="E852" s="63"/>
      <c r="F852" s="62"/>
      <c r="G852" s="62"/>
    </row>
    <row r="853" spans="1:7" ht="9.75" customHeight="1">
      <c r="A853" s="61"/>
      <c r="C853" s="62"/>
      <c r="D853" s="62"/>
      <c r="E853" s="63"/>
      <c r="F853" s="62"/>
      <c r="G853" s="62"/>
    </row>
    <row r="854" spans="1:7" ht="9.75" customHeight="1">
      <c r="A854" s="61"/>
      <c r="C854" s="62"/>
      <c r="D854" s="62"/>
      <c r="E854" s="63"/>
      <c r="F854" s="62"/>
      <c r="G854" s="62"/>
    </row>
    <row r="855" spans="1:7" ht="9.75" customHeight="1">
      <c r="A855" s="61"/>
      <c r="C855" s="62"/>
      <c r="D855" s="62"/>
      <c r="E855" s="63"/>
      <c r="F855" s="62"/>
      <c r="G855" s="62"/>
    </row>
    <row r="856" spans="1:7" ht="9.75" customHeight="1">
      <c r="A856" s="61"/>
      <c r="C856" s="62"/>
      <c r="D856" s="62"/>
      <c r="E856" s="63"/>
      <c r="F856" s="62"/>
      <c r="G856" s="62"/>
    </row>
    <row r="857" spans="1:7" ht="9.75" customHeight="1">
      <c r="A857" s="61"/>
      <c r="C857" s="62"/>
      <c r="D857" s="62"/>
      <c r="E857" s="63"/>
      <c r="F857" s="62"/>
      <c r="G857" s="62"/>
    </row>
    <row r="858" spans="1:7" ht="9.75" customHeight="1">
      <c r="A858" s="61"/>
      <c r="C858" s="62"/>
      <c r="D858" s="62"/>
      <c r="E858" s="63"/>
      <c r="F858" s="62"/>
      <c r="G858" s="62"/>
    </row>
    <row r="859" spans="1:7" ht="9.75" customHeight="1">
      <c r="A859" s="61"/>
      <c r="C859" s="62"/>
      <c r="D859" s="62"/>
      <c r="E859" s="63"/>
      <c r="F859" s="62"/>
      <c r="G859" s="62"/>
    </row>
    <row r="860" spans="1:7" ht="9.75" customHeight="1">
      <c r="A860" s="61"/>
      <c r="C860" s="62"/>
      <c r="D860" s="62"/>
      <c r="E860" s="63"/>
      <c r="F860" s="62"/>
      <c r="G860" s="62"/>
    </row>
    <row r="861" spans="1:7" ht="9.75" customHeight="1">
      <c r="A861" s="61"/>
      <c r="C861" s="62"/>
      <c r="D861" s="62"/>
      <c r="E861" s="63"/>
      <c r="F861" s="62"/>
      <c r="G861" s="62"/>
    </row>
    <row r="862" spans="1:7" ht="9.75" customHeight="1">
      <c r="A862" s="61"/>
      <c r="C862" s="62"/>
      <c r="D862" s="62"/>
      <c r="E862" s="63"/>
      <c r="F862" s="62"/>
      <c r="G862" s="62"/>
    </row>
    <row r="863" spans="1:7" ht="9.75" customHeight="1">
      <c r="A863" s="61"/>
      <c r="C863" s="62"/>
      <c r="D863" s="62"/>
      <c r="E863" s="63"/>
      <c r="F863" s="62"/>
      <c r="G863" s="62"/>
    </row>
    <row r="864" spans="1:7" ht="9.75" customHeight="1">
      <c r="A864" s="61"/>
      <c r="C864" s="62"/>
      <c r="D864" s="62"/>
      <c r="E864" s="63"/>
      <c r="F864" s="62"/>
      <c r="G864" s="62"/>
    </row>
    <row r="865" spans="1:7" ht="9.75" customHeight="1">
      <c r="A865" s="61"/>
      <c r="C865" s="62"/>
      <c r="D865" s="62"/>
      <c r="E865" s="63"/>
      <c r="F865" s="62"/>
      <c r="G865" s="62"/>
    </row>
    <row r="866" spans="1:7" ht="9.75" customHeight="1">
      <c r="A866" s="61"/>
      <c r="C866" s="62"/>
      <c r="D866" s="62"/>
      <c r="E866" s="63"/>
      <c r="F866" s="62"/>
      <c r="G866" s="62"/>
    </row>
    <row r="867" spans="1:7" ht="9.75" customHeight="1">
      <c r="A867" s="61"/>
      <c r="C867" s="62"/>
      <c r="D867" s="62"/>
      <c r="E867" s="63"/>
      <c r="F867" s="62"/>
      <c r="G867" s="62"/>
    </row>
    <row r="868" spans="1:7" ht="9.75" customHeight="1">
      <c r="A868" s="61"/>
      <c r="C868" s="62"/>
      <c r="D868" s="62"/>
      <c r="E868" s="63"/>
      <c r="F868" s="62"/>
      <c r="G868" s="62"/>
    </row>
    <row r="869" spans="1:7" ht="9.75" customHeight="1">
      <c r="A869" s="61"/>
      <c r="C869" s="62"/>
      <c r="D869" s="62"/>
      <c r="E869" s="63"/>
      <c r="F869" s="62"/>
      <c r="G869" s="62"/>
    </row>
    <row r="870" spans="1:7" ht="9.75" customHeight="1">
      <c r="A870" s="61"/>
      <c r="C870" s="62"/>
      <c r="D870" s="62"/>
      <c r="E870" s="63"/>
      <c r="F870" s="62"/>
      <c r="G870" s="62"/>
    </row>
    <row r="871" spans="1:7" ht="9.75" customHeight="1">
      <c r="A871" s="61"/>
      <c r="C871" s="62"/>
      <c r="D871" s="62"/>
      <c r="E871" s="63"/>
      <c r="F871" s="62"/>
      <c r="G871" s="62"/>
    </row>
    <row r="872" spans="1:7" ht="9.75" customHeight="1">
      <c r="A872" s="61"/>
      <c r="C872" s="62"/>
      <c r="D872" s="62"/>
      <c r="E872" s="63"/>
      <c r="F872" s="62"/>
      <c r="G872" s="62"/>
    </row>
    <row r="873" spans="1:7" ht="9.75" customHeight="1">
      <c r="A873" s="61"/>
      <c r="C873" s="62"/>
      <c r="D873" s="62"/>
      <c r="E873" s="63"/>
      <c r="F873" s="62"/>
      <c r="G873" s="62"/>
    </row>
    <row r="874" spans="1:7" ht="9.75" customHeight="1">
      <c r="A874" s="61"/>
      <c r="C874" s="62"/>
      <c r="D874" s="62"/>
      <c r="E874" s="63"/>
      <c r="F874" s="62"/>
      <c r="G874" s="62"/>
    </row>
    <row r="875" spans="1:7" ht="9.75" customHeight="1">
      <c r="A875" s="61"/>
      <c r="C875" s="62"/>
      <c r="D875" s="62"/>
      <c r="E875" s="63"/>
      <c r="F875" s="62"/>
      <c r="G875" s="62"/>
    </row>
    <row r="876" spans="1:7" ht="9.75" customHeight="1">
      <c r="A876" s="61"/>
      <c r="C876" s="62"/>
      <c r="D876" s="62"/>
      <c r="E876" s="63"/>
      <c r="F876" s="62"/>
      <c r="G876" s="62"/>
    </row>
    <row r="877" spans="1:7" ht="9.75" customHeight="1">
      <c r="A877" s="61"/>
      <c r="C877" s="62"/>
      <c r="D877" s="62"/>
      <c r="E877" s="63"/>
      <c r="F877" s="62"/>
      <c r="G877" s="62"/>
    </row>
    <row r="878" spans="1:7" ht="9.75" customHeight="1">
      <c r="A878" s="61"/>
      <c r="C878" s="62"/>
      <c r="D878" s="62"/>
      <c r="E878" s="63"/>
      <c r="F878" s="62"/>
      <c r="G878" s="62"/>
    </row>
    <row r="879" spans="1:7" ht="9.75" customHeight="1">
      <c r="A879" s="61"/>
      <c r="C879" s="62"/>
      <c r="D879" s="62"/>
      <c r="E879" s="63"/>
      <c r="F879" s="62"/>
      <c r="G879" s="62"/>
    </row>
    <row r="880" spans="1:7" ht="9.75" customHeight="1">
      <c r="A880" s="61"/>
      <c r="C880" s="62"/>
      <c r="D880" s="62"/>
      <c r="E880" s="63"/>
      <c r="F880" s="62"/>
      <c r="G880" s="62"/>
    </row>
    <row r="881" spans="1:7" ht="9.75" customHeight="1">
      <c r="A881" s="61"/>
      <c r="C881" s="62"/>
      <c r="D881" s="62"/>
      <c r="E881" s="63"/>
      <c r="F881" s="62"/>
      <c r="G881" s="62"/>
    </row>
    <row r="882" spans="1:7" ht="9.75" customHeight="1">
      <c r="A882" s="61"/>
      <c r="C882" s="62"/>
      <c r="D882" s="62"/>
      <c r="E882" s="63"/>
      <c r="F882" s="62"/>
      <c r="G882" s="62"/>
    </row>
    <row r="883" spans="1:7" ht="9.75" customHeight="1">
      <c r="A883" s="61"/>
      <c r="C883" s="62"/>
      <c r="D883" s="62"/>
      <c r="E883" s="63"/>
      <c r="F883" s="62"/>
      <c r="G883" s="62"/>
    </row>
    <row r="884" spans="1:7" ht="9.75" customHeight="1">
      <c r="A884" s="61"/>
      <c r="C884" s="62"/>
      <c r="D884" s="62"/>
      <c r="E884" s="63"/>
      <c r="F884" s="62"/>
      <c r="G884" s="62"/>
    </row>
    <row r="885" spans="1:7" ht="9.75" customHeight="1">
      <c r="A885" s="61"/>
      <c r="C885" s="62"/>
      <c r="D885" s="62"/>
      <c r="E885" s="63"/>
      <c r="F885" s="62"/>
      <c r="G885" s="62"/>
    </row>
    <row r="886" spans="1:7" ht="9.75" customHeight="1">
      <c r="A886" s="61"/>
      <c r="C886" s="62"/>
      <c r="D886" s="62"/>
      <c r="E886" s="63"/>
      <c r="F886" s="62"/>
      <c r="G886" s="62"/>
    </row>
    <row r="887" spans="1:7" ht="9.75" customHeight="1">
      <c r="A887" s="61"/>
      <c r="C887" s="62"/>
      <c r="D887" s="62"/>
      <c r="E887" s="63"/>
      <c r="F887" s="62"/>
      <c r="G887" s="62"/>
    </row>
    <row r="888" spans="1:7" ht="9.75" customHeight="1">
      <c r="A888" s="61"/>
      <c r="C888" s="62"/>
      <c r="D888" s="62"/>
      <c r="E888" s="63"/>
      <c r="F888" s="62"/>
      <c r="G888" s="62"/>
    </row>
    <row r="889" spans="1:7" ht="9.75" customHeight="1">
      <c r="A889" s="61"/>
      <c r="C889" s="62"/>
      <c r="D889" s="62"/>
      <c r="E889" s="63"/>
      <c r="F889" s="62"/>
      <c r="G889" s="62"/>
    </row>
    <row r="890" spans="1:7" ht="9.75" customHeight="1">
      <c r="A890" s="61"/>
      <c r="C890" s="62"/>
      <c r="D890" s="62"/>
      <c r="E890" s="63"/>
      <c r="F890" s="62"/>
      <c r="G890" s="62"/>
    </row>
    <row r="891" spans="1:7" ht="9.75" customHeight="1">
      <c r="A891" s="61"/>
      <c r="C891" s="62"/>
      <c r="D891" s="62"/>
      <c r="E891" s="63"/>
      <c r="F891" s="62"/>
      <c r="G891" s="62"/>
    </row>
    <row r="892" spans="1:7" ht="9.75" customHeight="1">
      <c r="A892" s="61"/>
      <c r="C892" s="62"/>
      <c r="D892" s="62"/>
      <c r="E892" s="63"/>
      <c r="F892" s="62"/>
      <c r="G892" s="62"/>
    </row>
    <row r="893" spans="1:7" ht="9.75" customHeight="1">
      <c r="A893" s="61"/>
      <c r="C893" s="62"/>
      <c r="D893" s="62"/>
      <c r="E893" s="63"/>
      <c r="F893" s="62"/>
      <c r="G893" s="62"/>
    </row>
    <row r="894" spans="1:7" ht="9.75" customHeight="1">
      <c r="A894" s="61"/>
      <c r="C894" s="62"/>
      <c r="D894" s="62"/>
      <c r="E894" s="63"/>
      <c r="F894" s="62"/>
      <c r="G894" s="62"/>
    </row>
    <row r="895" spans="1:7" ht="9.75" customHeight="1">
      <c r="A895" s="61"/>
      <c r="C895" s="62"/>
      <c r="D895" s="62"/>
      <c r="E895" s="63"/>
      <c r="F895" s="62"/>
      <c r="G895" s="62"/>
    </row>
    <row r="896" spans="1:7" ht="9.75" customHeight="1">
      <c r="A896" s="61"/>
      <c r="C896" s="62"/>
      <c r="D896" s="62"/>
      <c r="E896" s="63"/>
      <c r="F896" s="62"/>
      <c r="G896" s="62"/>
    </row>
    <row r="897" spans="1:7" ht="9.75" customHeight="1">
      <c r="A897" s="61"/>
      <c r="C897" s="62"/>
      <c r="D897" s="62"/>
      <c r="E897" s="63"/>
      <c r="F897" s="62"/>
      <c r="G897" s="62"/>
    </row>
    <row r="898" spans="1:7" ht="9.75" customHeight="1">
      <c r="A898" s="61"/>
      <c r="C898" s="62"/>
      <c r="D898" s="62"/>
      <c r="E898" s="63"/>
      <c r="F898" s="62"/>
      <c r="G898" s="62"/>
    </row>
    <row r="899" spans="1:7" ht="9.75" customHeight="1">
      <c r="A899" s="61"/>
      <c r="C899" s="62"/>
      <c r="D899" s="62"/>
      <c r="E899" s="63"/>
      <c r="F899" s="62"/>
      <c r="G899" s="62"/>
    </row>
    <row r="900" spans="1:7" ht="9.75" customHeight="1">
      <c r="A900" s="61"/>
      <c r="C900" s="62"/>
      <c r="D900" s="62"/>
      <c r="E900" s="63"/>
      <c r="F900" s="62"/>
      <c r="G900" s="62"/>
    </row>
    <row r="901" spans="1:7" ht="9.75" customHeight="1">
      <c r="A901" s="61"/>
      <c r="C901" s="62"/>
      <c r="D901" s="62"/>
      <c r="E901" s="63"/>
      <c r="F901" s="62"/>
      <c r="G901" s="62"/>
    </row>
    <row r="902" spans="1:7" ht="9.75" customHeight="1">
      <c r="A902" s="61"/>
      <c r="C902" s="62"/>
      <c r="D902" s="62"/>
      <c r="E902" s="63"/>
      <c r="F902" s="62"/>
      <c r="G902" s="62"/>
    </row>
    <row r="903" spans="1:7" ht="9.75" customHeight="1">
      <c r="A903" s="61"/>
      <c r="C903" s="62"/>
      <c r="D903" s="62"/>
      <c r="E903" s="63"/>
      <c r="F903" s="62"/>
      <c r="G903" s="62"/>
    </row>
    <row r="904" spans="1:7" ht="9.75" customHeight="1">
      <c r="A904" s="61"/>
      <c r="C904" s="62"/>
      <c r="D904" s="62"/>
      <c r="E904" s="63"/>
      <c r="F904" s="62"/>
      <c r="G904" s="62"/>
    </row>
    <row r="905" spans="1:7" ht="9.75" customHeight="1">
      <c r="A905" s="61"/>
      <c r="C905" s="62"/>
      <c r="D905" s="62"/>
      <c r="E905" s="63"/>
      <c r="F905" s="62"/>
      <c r="G905" s="62"/>
    </row>
    <row r="906" spans="1:7" ht="9.75" customHeight="1">
      <c r="A906" s="61"/>
      <c r="C906" s="62"/>
      <c r="D906" s="62"/>
      <c r="E906" s="63"/>
      <c r="F906" s="62"/>
      <c r="G906" s="62"/>
    </row>
    <row r="907" spans="1:7" ht="9.75" customHeight="1">
      <c r="A907" s="61"/>
      <c r="C907" s="62"/>
      <c r="D907" s="62"/>
      <c r="E907" s="63"/>
      <c r="F907" s="62"/>
      <c r="G907" s="62"/>
    </row>
    <row r="908" spans="1:7" ht="9.75" customHeight="1">
      <c r="A908" s="61"/>
      <c r="C908" s="62"/>
      <c r="D908" s="62"/>
      <c r="E908" s="63"/>
      <c r="F908" s="62"/>
      <c r="G908" s="62"/>
    </row>
    <row r="909" spans="1:7" ht="9.75" customHeight="1">
      <c r="A909" s="61"/>
      <c r="C909" s="62"/>
      <c r="D909" s="62"/>
      <c r="E909" s="63"/>
      <c r="F909" s="62"/>
      <c r="G909" s="62"/>
    </row>
    <row r="910" spans="1:7" ht="9.75" customHeight="1">
      <c r="A910" s="61"/>
      <c r="C910" s="62"/>
      <c r="D910" s="62"/>
      <c r="E910" s="63"/>
      <c r="F910" s="62"/>
      <c r="G910" s="62"/>
    </row>
    <row r="911" spans="1:7" ht="9.75" customHeight="1">
      <c r="A911" s="61"/>
      <c r="C911" s="62"/>
      <c r="D911" s="62"/>
      <c r="E911" s="63"/>
      <c r="F911" s="62"/>
      <c r="G911" s="62"/>
    </row>
    <row r="912" spans="1:7" ht="9.75" customHeight="1">
      <c r="A912" s="61"/>
      <c r="C912" s="62"/>
      <c r="D912" s="62"/>
      <c r="E912" s="63"/>
      <c r="F912" s="62"/>
      <c r="G912" s="62"/>
    </row>
    <row r="913" spans="1:7" ht="9.75" customHeight="1">
      <c r="A913" s="61"/>
      <c r="C913" s="62"/>
      <c r="D913" s="62"/>
      <c r="E913" s="63"/>
      <c r="F913" s="62"/>
      <c r="G913" s="62"/>
    </row>
    <row r="914" spans="1:7" ht="9.75" customHeight="1">
      <c r="A914" s="61"/>
      <c r="C914" s="62"/>
      <c r="D914" s="62"/>
      <c r="E914" s="63"/>
      <c r="F914" s="62"/>
      <c r="G914" s="62"/>
    </row>
    <row r="915" spans="1:7" ht="9.75" customHeight="1">
      <c r="A915" s="61"/>
      <c r="C915" s="62"/>
      <c r="D915" s="62"/>
      <c r="E915" s="63"/>
      <c r="F915" s="62"/>
      <c r="G915" s="62"/>
    </row>
    <row r="916" spans="1:7" ht="9.75" customHeight="1">
      <c r="A916" s="61"/>
      <c r="C916" s="62"/>
      <c r="D916" s="62"/>
      <c r="E916" s="63"/>
      <c r="F916" s="62"/>
      <c r="G916" s="62"/>
    </row>
    <row r="917" spans="1:7" ht="9.75" customHeight="1">
      <c r="A917" s="61"/>
      <c r="C917" s="62"/>
      <c r="D917" s="62"/>
      <c r="E917" s="63"/>
      <c r="F917" s="62"/>
      <c r="G917" s="62"/>
    </row>
    <row r="918" spans="1:7" ht="9.75" customHeight="1">
      <c r="A918" s="61"/>
      <c r="C918" s="62"/>
      <c r="D918" s="62"/>
      <c r="E918" s="63"/>
      <c r="F918" s="62"/>
      <c r="G918" s="62"/>
    </row>
    <row r="919" spans="1:7" ht="9.75" customHeight="1">
      <c r="A919" s="61"/>
      <c r="C919" s="62"/>
      <c r="D919" s="62"/>
      <c r="E919" s="63"/>
      <c r="F919" s="62"/>
      <c r="G919" s="62"/>
    </row>
    <row r="920" spans="1:7" ht="9.75" customHeight="1">
      <c r="A920" s="61"/>
      <c r="C920" s="62"/>
      <c r="D920" s="62"/>
      <c r="E920" s="63"/>
      <c r="F920" s="62"/>
      <c r="G920" s="62"/>
    </row>
    <row r="921" spans="1:7" ht="9.75" customHeight="1">
      <c r="A921" s="61"/>
      <c r="C921" s="62"/>
      <c r="D921" s="62"/>
      <c r="E921" s="63"/>
      <c r="F921" s="62"/>
      <c r="G921" s="62"/>
    </row>
    <row r="922" spans="1:7" ht="9.75" customHeight="1">
      <c r="A922" s="61"/>
      <c r="C922" s="62"/>
      <c r="D922" s="62"/>
      <c r="E922" s="63"/>
      <c r="F922" s="62"/>
      <c r="G922" s="62"/>
    </row>
    <row r="923" spans="1:7" ht="9.75" customHeight="1">
      <c r="A923" s="61"/>
      <c r="C923" s="62"/>
      <c r="D923" s="62"/>
      <c r="E923" s="63"/>
      <c r="F923" s="62"/>
      <c r="G923" s="62"/>
    </row>
    <row r="924" spans="1:7" ht="9.75" customHeight="1">
      <c r="A924" s="61"/>
      <c r="C924" s="62"/>
      <c r="D924" s="62"/>
      <c r="E924" s="63"/>
      <c r="F924" s="62"/>
      <c r="G924" s="62"/>
    </row>
    <row r="925" spans="1:7" ht="9.75" customHeight="1">
      <c r="A925" s="61"/>
      <c r="C925" s="62"/>
      <c r="D925" s="62"/>
      <c r="E925" s="63"/>
      <c r="F925" s="62"/>
      <c r="G925" s="62"/>
    </row>
    <row r="926" spans="1:7" ht="9.75" customHeight="1">
      <c r="A926" s="61"/>
      <c r="C926" s="62"/>
      <c r="D926" s="62"/>
      <c r="E926" s="63"/>
      <c r="F926" s="62"/>
      <c r="G926" s="62"/>
    </row>
    <row r="927" spans="1:7" ht="9.75" customHeight="1">
      <c r="A927" s="61"/>
      <c r="C927" s="62"/>
      <c r="D927" s="62"/>
      <c r="E927" s="63"/>
      <c r="F927" s="62"/>
      <c r="G927" s="62"/>
    </row>
    <row r="928" spans="1:7" ht="9.75" customHeight="1">
      <c r="A928" s="61"/>
      <c r="C928" s="62"/>
      <c r="D928" s="62"/>
      <c r="E928" s="63"/>
      <c r="F928" s="62"/>
      <c r="G928" s="62"/>
    </row>
    <row r="929" spans="1:7" ht="9.75" customHeight="1">
      <c r="A929" s="61"/>
      <c r="C929" s="62"/>
      <c r="D929" s="62"/>
      <c r="E929" s="63"/>
      <c r="F929" s="62"/>
      <c r="G929" s="62"/>
    </row>
    <row r="930" spans="1:7" ht="9.75" customHeight="1">
      <c r="A930" s="61"/>
      <c r="C930" s="62"/>
      <c r="D930" s="62"/>
      <c r="E930" s="63"/>
      <c r="F930" s="62"/>
      <c r="G930" s="62"/>
    </row>
    <row r="931" spans="1:7" ht="9.75" customHeight="1">
      <c r="A931" s="61"/>
      <c r="C931" s="62"/>
      <c r="D931" s="62"/>
      <c r="E931" s="63"/>
      <c r="F931" s="62"/>
      <c r="G931" s="62"/>
    </row>
    <row r="932" spans="1:7" ht="9.75" customHeight="1">
      <c r="A932" s="61"/>
      <c r="C932" s="62"/>
      <c r="D932" s="62"/>
      <c r="E932" s="63"/>
      <c r="F932" s="62"/>
      <c r="G932" s="62"/>
    </row>
    <row r="933" spans="1:7" ht="9.75" customHeight="1">
      <c r="A933" s="61"/>
      <c r="C933" s="62"/>
      <c r="D933" s="62"/>
      <c r="E933" s="63"/>
      <c r="F933" s="62"/>
      <c r="G933" s="62"/>
    </row>
    <row r="934" spans="1:7" ht="9.75" customHeight="1">
      <c r="A934" s="61"/>
      <c r="C934" s="62"/>
      <c r="D934" s="62"/>
      <c r="E934" s="63"/>
      <c r="F934" s="62"/>
      <c r="G934" s="62"/>
    </row>
    <row r="935" spans="1:7" ht="9.75" customHeight="1">
      <c r="A935" s="61"/>
      <c r="C935" s="62"/>
      <c r="D935" s="62"/>
      <c r="E935" s="63"/>
      <c r="F935" s="62"/>
      <c r="G935" s="62"/>
    </row>
    <row r="936" spans="1:7" ht="9.75" customHeight="1">
      <c r="A936" s="61"/>
      <c r="C936" s="62"/>
      <c r="D936" s="62"/>
      <c r="E936" s="63"/>
      <c r="F936" s="62"/>
      <c r="G936" s="62"/>
    </row>
    <row r="937" spans="1:7" ht="9.75" customHeight="1">
      <c r="A937" s="61"/>
      <c r="C937" s="62"/>
      <c r="D937" s="62"/>
      <c r="E937" s="63"/>
      <c r="F937" s="62"/>
      <c r="G937" s="62"/>
    </row>
    <row r="938" spans="1:7" ht="9.75" customHeight="1">
      <c r="A938" s="61"/>
      <c r="C938" s="62"/>
      <c r="D938" s="62"/>
      <c r="E938" s="63"/>
      <c r="F938" s="62"/>
      <c r="G938" s="62"/>
    </row>
    <row r="939" spans="1:7" ht="9.75" customHeight="1">
      <c r="A939" s="61"/>
      <c r="C939" s="62"/>
      <c r="D939" s="62"/>
      <c r="E939" s="63"/>
      <c r="F939" s="62"/>
      <c r="G939" s="62"/>
    </row>
    <row r="940" spans="1:7" ht="9.75" customHeight="1">
      <c r="A940" s="61"/>
      <c r="C940" s="62"/>
      <c r="D940" s="62"/>
      <c r="E940" s="63"/>
      <c r="F940" s="62"/>
      <c r="G940" s="62"/>
    </row>
    <row r="941" spans="1:7" ht="9.75" customHeight="1">
      <c r="A941" s="61"/>
      <c r="C941" s="62"/>
      <c r="D941" s="62"/>
      <c r="E941" s="63"/>
      <c r="F941" s="62"/>
      <c r="G941" s="62"/>
    </row>
    <row r="942" spans="1:7" ht="9.75" customHeight="1">
      <c r="A942" s="61"/>
      <c r="C942" s="62"/>
      <c r="D942" s="62"/>
      <c r="E942" s="63"/>
      <c r="F942" s="62"/>
      <c r="G942" s="62"/>
    </row>
    <row r="943" spans="1:7" ht="9.75" customHeight="1">
      <c r="A943" s="61"/>
      <c r="C943" s="62"/>
      <c r="D943" s="62"/>
      <c r="E943" s="63"/>
      <c r="F943" s="62"/>
      <c r="G943" s="62"/>
    </row>
    <row r="944" spans="1:7" ht="9.75" customHeight="1">
      <c r="A944" s="61"/>
      <c r="C944" s="62"/>
      <c r="D944" s="62"/>
      <c r="E944" s="63"/>
      <c r="F944" s="62"/>
      <c r="G944" s="62"/>
    </row>
    <row r="945" spans="1:7" ht="9.75" customHeight="1">
      <c r="A945" s="61"/>
      <c r="C945" s="62"/>
      <c r="D945" s="62"/>
      <c r="E945" s="63"/>
      <c r="F945" s="62"/>
      <c r="G945" s="62"/>
    </row>
    <row r="946" spans="1:7" ht="9.75" customHeight="1">
      <c r="A946" s="61"/>
      <c r="C946" s="62"/>
      <c r="D946" s="62"/>
      <c r="E946" s="63"/>
      <c r="F946" s="62"/>
      <c r="G946" s="62"/>
    </row>
    <row r="947" spans="1:7" ht="9.75" customHeight="1">
      <c r="A947" s="61"/>
      <c r="C947" s="62"/>
      <c r="D947" s="62"/>
      <c r="E947" s="63"/>
      <c r="F947" s="62"/>
      <c r="G947" s="62"/>
    </row>
    <row r="948" spans="1:7" ht="9.75" customHeight="1">
      <c r="A948" s="61"/>
      <c r="C948" s="62"/>
      <c r="D948" s="62"/>
      <c r="E948" s="63"/>
      <c r="F948" s="62"/>
      <c r="G948" s="62"/>
    </row>
    <row r="949" spans="1:7" ht="9.75" customHeight="1">
      <c r="A949" s="61"/>
      <c r="C949" s="62"/>
      <c r="D949" s="62"/>
      <c r="E949" s="63"/>
      <c r="F949" s="62"/>
      <c r="G949" s="62"/>
    </row>
    <row r="950" spans="1:7" ht="9.75" customHeight="1">
      <c r="A950" s="61"/>
      <c r="C950" s="62"/>
      <c r="D950" s="62"/>
      <c r="E950" s="63"/>
      <c r="F950" s="62"/>
      <c r="G950" s="62"/>
    </row>
    <row r="951" spans="1:7" ht="9.75" customHeight="1">
      <c r="A951" s="61"/>
      <c r="C951" s="62"/>
      <c r="D951" s="62"/>
      <c r="E951" s="63"/>
      <c r="F951" s="62"/>
      <c r="G951" s="62"/>
    </row>
    <row r="952" spans="1:7" ht="9.75" customHeight="1">
      <c r="A952" s="61"/>
      <c r="C952" s="62"/>
      <c r="D952" s="62"/>
      <c r="E952" s="63"/>
      <c r="F952" s="62"/>
      <c r="G952" s="62"/>
    </row>
    <row r="953" spans="1:7" ht="9.75" customHeight="1">
      <c r="A953" s="61"/>
      <c r="C953" s="62"/>
      <c r="D953" s="62"/>
      <c r="E953" s="63"/>
      <c r="F953" s="62"/>
      <c r="G953" s="62"/>
    </row>
    <row r="954" spans="1:7" ht="9.75" customHeight="1">
      <c r="A954" s="61"/>
      <c r="C954" s="62"/>
      <c r="D954" s="62"/>
      <c r="E954" s="63"/>
      <c r="F954" s="62"/>
      <c r="G954" s="62"/>
    </row>
    <row r="955" spans="1:7" ht="9.75" customHeight="1">
      <c r="A955" s="61"/>
      <c r="C955" s="62"/>
      <c r="D955" s="62"/>
      <c r="E955" s="63"/>
      <c r="F955" s="62"/>
      <c r="G955" s="62"/>
    </row>
    <row r="956" spans="1:7" ht="9.75" customHeight="1">
      <c r="A956" s="61"/>
      <c r="C956" s="62"/>
      <c r="D956" s="62"/>
      <c r="E956" s="63"/>
      <c r="F956" s="62"/>
      <c r="G956" s="62"/>
    </row>
    <row r="957" spans="1:7" ht="9.75" customHeight="1">
      <c r="A957" s="61"/>
      <c r="C957" s="62"/>
      <c r="D957" s="62"/>
      <c r="E957" s="63"/>
      <c r="F957" s="62"/>
      <c r="G957" s="62"/>
    </row>
    <row r="958" spans="1:7" ht="9.75" customHeight="1">
      <c r="A958" s="61"/>
      <c r="C958" s="62"/>
      <c r="D958" s="62"/>
      <c r="E958" s="63"/>
      <c r="F958" s="62"/>
      <c r="G958" s="62"/>
    </row>
    <row r="959" spans="1:7" ht="9.75" customHeight="1">
      <c r="A959" s="61"/>
      <c r="C959" s="62"/>
      <c r="D959" s="62"/>
      <c r="E959" s="63"/>
      <c r="F959" s="62"/>
      <c r="G959" s="62"/>
    </row>
    <row r="960" spans="1:7" ht="9.75" customHeight="1">
      <c r="A960" s="61"/>
      <c r="C960" s="62"/>
      <c r="D960" s="62"/>
      <c r="E960" s="63"/>
      <c r="F960" s="62"/>
      <c r="G960" s="62"/>
    </row>
    <row r="961" spans="1:7" ht="9.75" customHeight="1">
      <c r="A961" s="61"/>
      <c r="C961" s="62"/>
      <c r="D961" s="62"/>
      <c r="E961" s="63"/>
      <c r="F961" s="62"/>
      <c r="G961" s="62"/>
    </row>
    <row r="962" spans="1:7" ht="9.75" customHeight="1">
      <c r="A962" s="61"/>
      <c r="C962" s="62"/>
      <c r="D962" s="62"/>
      <c r="E962" s="63"/>
      <c r="F962" s="62"/>
      <c r="G962" s="62"/>
    </row>
    <row r="963" spans="1:7" ht="9.75" customHeight="1">
      <c r="A963" s="61"/>
      <c r="C963" s="62"/>
      <c r="D963" s="62"/>
      <c r="E963" s="63"/>
      <c r="F963" s="62"/>
      <c r="G963" s="62"/>
    </row>
    <row r="964" spans="1:7" ht="9.75" customHeight="1">
      <c r="A964" s="61"/>
      <c r="C964" s="62"/>
      <c r="D964" s="62"/>
      <c r="E964" s="63"/>
      <c r="F964" s="62"/>
      <c r="G964" s="62"/>
    </row>
    <row r="965" spans="1:7" ht="9.75" customHeight="1">
      <c r="A965" s="61"/>
      <c r="C965" s="62"/>
      <c r="D965" s="62"/>
      <c r="E965" s="63"/>
      <c r="F965" s="62"/>
      <c r="G965" s="62"/>
    </row>
    <row r="966" spans="1:7" ht="9.75" customHeight="1">
      <c r="A966" s="61"/>
      <c r="C966" s="62"/>
      <c r="D966" s="62"/>
      <c r="E966" s="63"/>
      <c r="F966" s="62"/>
      <c r="G966" s="62"/>
    </row>
    <row r="967" spans="1:7" ht="9.75" customHeight="1">
      <c r="A967" s="61"/>
      <c r="C967" s="62"/>
      <c r="D967" s="62"/>
      <c r="E967" s="63"/>
      <c r="F967" s="62"/>
      <c r="G967" s="62"/>
    </row>
    <row r="968" spans="1:7" ht="9.75" customHeight="1">
      <c r="A968" s="61"/>
      <c r="C968" s="62"/>
      <c r="D968" s="62"/>
      <c r="E968" s="63"/>
      <c r="F968" s="62"/>
      <c r="G968" s="62"/>
    </row>
    <row r="969" spans="1:7" ht="9.75" customHeight="1">
      <c r="A969" s="61"/>
      <c r="C969" s="62"/>
      <c r="D969" s="62"/>
      <c r="E969" s="63"/>
      <c r="F969" s="62"/>
      <c r="G969" s="62"/>
    </row>
    <row r="970" spans="1:7" ht="9.75" customHeight="1">
      <c r="A970" s="61"/>
      <c r="C970" s="62"/>
      <c r="D970" s="62"/>
      <c r="E970" s="63"/>
      <c r="F970" s="62"/>
      <c r="G970" s="62"/>
    </row>
    <row r="971" spans="1:7" ht="9.75" customHeight="1">
      <c r="A971" s="61"/>
      <c r="C971" s="62"/>
      <c r="D971" s="62"/>
      <c r="E971" s="63"/>
      <c r="F971" s="62"/>
      <c r="G971" s="62"/>
    </row>
    <row r="972" spans="1:7" ht="9.75" customHeight="1">
      <c r="A972" s="61"/>
      <c r="C972" s="62"/>
      <c r="D972" s="62"/>
      <c r="E972" s="63"/>
      <c r="F972" s="62"/>
      <c r="G972" s="62"/>
    </row>
    <row r="973" spans="1:7" ht="9.75" customHeight="1">
      <c r="A973" s="61"/>
      <c r="C973" s="62"/>
      <c r="D973" s="62"/>
      <c r="E973" s="63"/>
      <c r="F973" s="62"/>
      <c r="G973" s="62"/>
    </row>
    <row r="974" spans="1:7" ht="9.75" customHeight="1">
      <c r="A974" s="61"/>
      <c r="C974" s="62"/>
      <c r="D974" s="62"/>
      <c r="E974" s="63"/>
      <c r="F974" s="62"/>
      <c r="G974" s="62"/>
    </row>
    <row r="975" spans="1:7" ht="9.75" customHeight="1">
      <c r="A975" s="61"/>
      <c r="C975" s="62"/>
      <c r="D975" s="62"/>
      <c r="E975" s="63"/>
      <c r="F975" s="62"/>
      <c r="G975" s="62"/>
    </row>
    <row r="976" spans="1:7" ht="9.75" customHeight="1">
      <c r="A976" s="61"/>
      <c r="C976" s="62"/>
      <c r="D976" s="62"/>
      <c r="E976" s="63"/>
      <c r="F976" s="62"/>
      <c r="G976" s="62"/>
    </row>
    <row r="977" spans="1:7" ht="9.75" customHeight="1">
      <c r="A977" s="61"/>
      <c r="C977" s="62"/>
      <c r="D977" s="62"/>
      <c r="E977" s="63"/>
      <c r="F977" s="62"/>
      <c r="G977" s="62"/>
    </row>
    <row r="978" spans="1:7" ht="9.75" customHeight="1">
      <c r="A978" s="61"/>
      <c r="C978" s="62"/>
      <c r="D978" s="62"/>
      <c r="E978" s="63"/>
      <c r="F978" s="62"/>
      <c r="G978" s="62"/>
    </row>
    <row r="979" spans="1:7" ht="9.75" customHeight="1">
      <c r="A979" s="61"/>
      <c r="C979" s="62"/>
      <c r="D979" s="62"/>
      <c r="E979" s="63"/>
      <c r="F979" s="62"/>
      <c r="G979" s="62"/>
    </row>
    <row r="980" spans="1:7" ht="9.75" customHeight="1">
      <c r="A980" s="61"/>
      <c r="C980" s="62"/>
      <c r="D980" s="62"/>
      <c r="E980" s="63"/>
      <c r="F980" s="62"/>
      <c r="G980" s="62"/>
    </row>
    <row r="981" spans="1:7" ht="9.75" customHeight="1">
      <c r="A981" s="61"/>
      <c r="C981" s="62"/>
      <c r="D981" s="62"/>
      <c r="E981" s="63"/>
      <c r="F981" s="62"/>
      <c r="G981" s="62"/>
    </row>
    <row r="982" spans="1:7" ht="9.75" customHeight="1">
      <c r="A982" s="61"/>
      <c r="C982" s="62"/>
      <c r="D982" s="62"/>
      <c r="E982" s="63"/>
      <c r="F982" s="62"/>
      <c r="G982" s="62"/>
    </row>
    <row r="983" spans="1:7" ht="9.75" customHeight="1">
      <c r="A983" s="61"/>
      <c r="C983" s="62"/>
      <c r="D983" s="62"/>
      <c r="E983" s="63"/>
      <c r="F983" s="62"/>
      <c r="G983" s="62"/>
    </row>
    <row r="984" spans="1:7" ht="9.75" customHeight="1">
      <c r="A984" s="61"/>
      <c r="C984" s="62"/>
      <c r="D984" s="62"/>
      <c r="E984" s="63"/>
      <c r="F984" s="62"/>
      <c r="G984" s="62"/>
    </row>
    <row r="985" spans="1:7" ht="9.75" customHeight="1">
      <c r="A985" s="61"/>
      <c r="C985" s="62"/>
      <c r="D985" s="62"/>
      <c r="E985" s="63"/>
      <c r="F985" s="62"/>
      <c r="G985" s="62"/>
    </row>
    <row r="986" spans="1:7" ht="9.75" customHeight="1">
      <c r="A986" s="61"/>
      <c r="C986" s="62"/>
      <c r="D986" s="62"/>
      <c r="E986" s="63"/>
      <c r="F986" s="62"/>
      <c r="G986" s="62"/>
    </row>
    <row r="987" spans="1:7" ht="9.75" customHeight="1">
      <c r="A987" s="61"/>
      <c r="C987" s="62"/>
      <c r="D987" s="62"/>
      <c r="E987" s="63"/>
      <c r="F987" s="62"/>
      <c r="G987" s="62"/>
    </row>
    <row r="988" spans="1:7" ht="9.75" customHeight="1">
      <c r="A988" s="61"/>
      <c r="C988" s="62"/>
      <c r="D988" s="62"/>
      <c r="E988" s="63"/>
      <c r="F988" s="62"/>
      <c r="G988" s="62"/>
    </row>
    <row r="989" spans="1:7" ht="9.75" customHeight="1">
      <c r="A989" s="61"/>
      <c r="C989" s="62"/>
      <c r="D989" s="62"/>
      <c r="E989" s="63"/>
      <c r="F989" s="62"/>
      <c r="G989" s="62"/>
    </row>
    <row r="990" spans="1:7" ht="9.75" customHeight="1">
      <c r="A990" s="61"/>
      <c r="C990" s="62"/>
      <c r="D990" s="62"/>
      <c r="E990" s="63"/>
      <c r="F990" s="62"/>
      <c r="G990" s="62"/>
    </row>
    <row r="991" spans="1:7" ht="9.75" customHeight="1">
      <c r="A991" s="61"/>
      <c r="C991" s="62"/>
      <c r="D991" s="62"/>
      <c r="E991" s="63"/>
      <c r="F991" s="62"/>
      <c r="G991" s="62"/>
    </row>
    <row r="992" spans="1:7" ht="9.75" customHeight="1">
      <c r="A992" s="61"/>
      <c r="C992" s="62"/>
      <c r="D992" s="62"/>
      <c r="E992" s="63"/>
      <c r="F992" s="62"/>
      <c r="G992" s="62"/>
    </row>
    <row r="993" spans="1:7" ht="9.75" customHeight="1">
      <c r="A993" s="61"/>
      <c r="C993" s="62"/>
      <c r="D993" s="62"/>
      <c r="E993" s="63"/>
      <c r="F993" s="62"/>
      <c r="G993" s="62"/>
    </row>
    <row r="994" spans="1:7" ht="9.75" customHeight="1">
      <c r="A994" s="61"/>
      <c r="C994" s="62"/>
      <c r="D994" s="62"/>
      <c r="E994" s="63"/>
      <c r="F994" s="62"/>
      <c r="G994" s="62"/>
    </row>
    <row r="995" spans="1:7" ht="9.75" customHeight="1">
      <c r="A995" s="61"/>
      <c r="C995" s="62"/>
      <c r="D995" s="62"/>
      <c r="E995" s="63"/>
      <c r="F995" s="62"/>
      <c r="G995" s="62"/>
    </row>
    <row r="996" spans="1:7" ht="9.75" customHeight="1">
      <c r="A996" s="61"/>
      <c r="C996" s="62"/>
      <c r="D996" s="62"/>
      <c r="E996" s="63"/>
      <c r="F996" s="62"/>
      <c r="G996" s="62"/>
    </row>
    <row r="997" spans="1:7" ht="9.75" customHeight="1">
      <c r="A997" s="61"/>
      <c r="C997" s="62"/>
      <c r="D997" s="62"/>
      <c r="E997" s="63"/>
      <c r="F997" s="62"/>
      <c r="G997" s="62"/>
    </row>
    <row r="998" spans="1:7" ht="9.75" customHeight="1">
      <c r="A998" s="61"/>
      <c r="C998" s="62"/>
      <c r="D998" s="62"/>
      <c r="E998" s="63"/>
      <c r="F998" s="62"/>
      <c r="G998" s="62"/>
    </row>
    <row r="999" spans="1:7" ht="9.75" customHeight="1">
      <c r="A999" s="61"/>
      <c r="C999" s="62"/>
      <c r="D999" s="62"/>
      <c r="E999" s="63"/>
      <c r="F999" s="62"/>
      <c r="G999" s="62"/>
    </row>
    <row r="1000" spans="1:7" ht="9.75" customHeight="1">
      <c r="A1000" s="61"/>
      <c r="C1000" s="62"/>
      <c r="D1000" s="62"/>
      <c r="E1000" s="63"/>
      <c r="F1000" s="62"/>
      <c r="G1000" s="62"/>
    </row>
    <row r="1001" spans="1:7" ht="9.75" customHeight="1">
      <c r="A1001" s="61"/>
      <c r="C1001" s="62"/>
      <c r="D1001" s="62"/>
      <c r="E1001" s="63"/>
      <c r="F1001" s="62"/>
      <c r="G1001" s="62"/>
    </row>
  </sheetData>
  <mergeCells count="3">
    <mergeCell ref="A1:B1"/>
    <mergeCell ref="C1:E1"/>
    <mergeCell ref="F1:G1"/>
  </mergeCells>
  <pageMargins left="0.511811024" right="0.511811024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>
      <pane xSplit="1" topLeftCell="B1" activePane="topRight" state="frozen"/>
      <selection pane="topRight" sqref="A1:B1"/>
    </sheetView>
  </sheetViews>
  <sheetFormatPr defaultColWidth="16.83203125" defaultRowHeight="15" customHeight="1"/>
  <cols>
    <col min="1" max="1" width="8.83203125" customWidth="1"/>
    <col min="2" max="2" width="14.6640625" customWidth="1"/>
    <col min="3" max="3" width="33.6640625" customWidth="1"/>
    <col min="4" max="4" width="9.33203125" customWidth="1"/>
    <col min="5" max="5" width="10.5" customWidth="1"/>
    <col min="6" max="6" width="10.83203125" customWidth="1"/>
    <col min="7" max="7" width="10.1640625" customWidth="1"/>
    <col min="8" max="8" width="11.6640625" customWidth="1"/>
    <col min="9" max="9" width="15" customWidth="1"/>
    <col min="10" max="10" width="11.6640625" customWidth="1"/>
    <col min="11" max="11" width="16.6640625" customWidth="1"/>
    <col min="12" max="12" width="12.6640625" customWidth="1"/>
    <col min="13" max="13" width="13.33203125" customWidth="1"/>
    <col min="14" max="14" width="13.1640625" customWidth="1"/>
    <col min="15" max="15" width="14" customWidth="1"/>
    <col min="16" max="16" width="15.83203125" customWidth="1"/>
    <col min="17" max="17" width="13.6640625" customWidth="1"/>
    <col min="18" max="18" width="17.1640625" customWidth="1"/>
    <col min="19" max="19" width="13.6640625" customWidth="1"/>
    <col min="20" max="20" width="11.33203125" customWidth="1"/>
    <col min="22" max="22" width="17.83203125" customWidth="1"/>
    <col min="23" max="23" width="13.83203125" customWidth="1"/>
    <col min="24" max="24" width="16.6640625" customWidth="1"/>
    <col min="25" max="26" width="8.83203125" customWidth="1"/>
  </cols>
  <sheetData>
    <row r="1" spans="1:26" ht="45" customHeight="1">
      <c r="A1" s="179"/>
      <c r="B1" s="140"/>
      <c r="C1" s="64"/>
      <c r="D1" s="179" t="s">
        <v>156</v>
      </c>
      <c r="E1" s="140"/>
      <c r="F1" s="179" t="s">
        <v>157</v>
      </c>
      <c r="G1" s="140"/>
      <c r="H1" s="179" t="s">
        <v>158</v>
      </c>
      <c r="I1" s="140"/>
      <c r="J1" s="179" t="s">
        <v>159</v>
      </c>
      <c r="K1" s="139"/>
      <c r="L1" s="140"/>
      <c r="M1" s="179" t="s">
        <v>160</v>
      </c>
      <c r="N1" s="140"/>
      <c r="O1" s="179" t="s">
        <v>161</v>
      </c>
      <c r="P1" s="140"/>
      <c r="Q1" s="179" t="s">
        <v>162</v>
      </c>
      <c r="R1" s="139"/>
      <c r="S1" s="140"/>
      <c r="T1" s="64"/>
      <c r="U1" s="180" t="s">
        <v>163</v>
      </c>
      <c r="V1" s="180" t="s">
        <v>164</v>
      </c>
    </row>
    <row r="2" spans="1:26" ht="22.5">
      <c r="A2" s="65" t="s">
        <v>165</v>
      </c>
      <c r="B2" s="65" t="s">
        <v>166</v>
      </c>
      <c r="C2" s="65" t="s">
        <v>167</v>
      </c>
      <c r="D2" s="66" t="s">
        <v>168</v>
      </c>
      <c r="E2" s="66" t="s">
        <v>169</v>
      </c>
      <c r="F2" s="66" t="s">
        <v>170</v>
      </c>
      <c r="G2" s="66" t="s">
        <v>171</v>
      </c>
      <c r="H2" s="66" t="s">
        <v>172</v>
      </c>
      <c r="I2" s="66" t="s">
        <v>173</v>
      </c>
      <c r="J2" s="66" t="s">
        <v>174</v>
      </c>
      <c r="K2" s="66" t="s">
        <v>175</v>
      </c>
      <c r="L2" s="66" t="s">
        <v>176</v>
      </c>
      <c r="M2" s="67" t="s">
        <v>177</v>
      </c>
      <c r="N2" s="67" t="s">
        <v>178</v>
      </c>
      <c r="O2" s="67" t="s">
        <v>179</v>
      </c>
      <c r="P2" s="67" t="s">
        <v>180</v>
      </c>
      <c r="Q2" s="67" t="s">
        <v>181</v>
      </c>
      <c r="R2" s="67" t="s">
        <v>182</v>
      </c>
      <c r="S2" s="67" t="s">
        <v>183</v>
      </c>
      <c r="T2" s="68" t="s">
        <v>184</v>
      </c>
      <c r="U2" s="143"/>
      <c r="V2" s="143"/>
    </row>
    <row r="3" spans="1:26" ht="11.25">
      <c r="A3" s="69">
        <v>280010</v>
      </c>
      <c r="B3" s="69" t="s">
        <v>185</v>
      </c>
      <c r="C3" s="69" t="s">
        <v>186</v>
      </c>
      <c r="D3" s="70">
        <v>0</v>
      </c>
      <c r="E3" s="70">
        <v>0</v>
      </c>
      <c r="F3" s="71">
        <f>100-'4. CÁLCULO DO IQS'!$D3</f>
        <v>100</v>
      </c>
      <c r="G3" s="70">
        <f>100-'4. CÁLCULO DO IQS'!$E3</f>
        <v>100</v>
      </c>
      <c r="H3" s="70">
        <f t="shared" ref="H3:H77" si="0">G3-F3</f>
        <v>0</v>
      </c>
      <c r="I3" s="72">
        <f t="shared" ref="I3:I77" si="1">(H3-MIN(H$3:H$77))/((MAX(H$3:H$77))-(MIN(H$3:H$77)))</f>
        <v>0.40000000000000019</v>
      </c>
      <c r="J3" s="73">
        <f t="shared" ref="J3:J77" si="2">G3/SUM($G$3:$G$77)</f>
        <v>1.6182948961129158E-2</v>
      </c>
      <c r="K3" s="73">
        <f t="shared" ref="K3:K77" si="3">I3/SUM($I$3:$I$77)</f>
        <v>1.3093265923308483E-2</v>
      </c>
      <c r="L3" s="73">
        <f t="shared" ref="L3:L77" si="4">0.5*J3+0.5*K3</f>
        <v>1.4638107442218821E-2</v>
      </c>
      <c r="M3" s="74">
        <v>0.82758620689655171</v>
      </c>
      <c r="N3" s="74">
        <v>0.80769230769230771</v>
      </c>
      <c r="O3" s="74">
        <f t="shared" ref="O3:O77" si="5">N3-M3</f>
        <v>-1.9893899204244003E-2</v>
      </c>
      <c r="P3" s="75">
        <f t="shared" ref="P3:P77" si="6">(O3-MIN(O$3:O$77))/((MAX(O$3:O$77))-(MIN(O$3:O$77)))</f>
        <v>0.31054037864251582</v>
      </c>
      <c r="Q3" s="76">
        <f t="shared" ref="Q3:Q77" si="7">N3/SUM($N$3:$N$77)</f>
        <v>1.378367022167336E-2</v>
      </c>
      <c r="R3" s="76">
        <f t="shared" ref="R3:R77" si="8">P3/SUM(P$3:P$77)</f>
        <v>9.9136017729956928E-3</v>
      </c>
      <c r="S3" s="76">
        <f t="shared" ref="S3:S77" si="9">0.5*Q3+0.5*R3</f>
        <v>1.1848635997334527E-2</v>
      </c>
      <c r="T3" s="77">
        <f t="shared" ref="T3:T77" si="10">((0.75)*L3)+((0.25)*S3)</f>
        <v>1.3940739580997747E-2</v>
      </c>
      <c r="U3" s="78">
        <f t="shared" ref="U3:U77" si="11">T3/SUM($T$3:$T$77)</f>
        <v>1.3940739580997752E-2</v>
      </c>
      <c r="V3" s="79">
        <f t="shared" ref="V3:V77" si="12">U3*0.03</f>
        <v>4.1822218742993257E-4</v>
      </c>
      <c r="W3" s="51"/>
      <c r="X3" s="80"/>
      <c r="Y3" s="80"/>
      <c r="Z3" s="80"/>
    </row>
    <row r="4" spans="1:26" ht="11.25">
      <c r="A4" s="69">
        <v>280020</v>
      </c>
      <c r="B4" s="69" t="s">
        <v>185</v>
      </c>
      <c r="C4" s="69" t="s">
        <v>187</v>
      </c>
      <c r="D4" s="70">
        <v>10.972599682277101</v>
      </c>
      <c r="E4" s="70">
        <v>16.283347530338382</v>
      </c>
      <c r="F4" s="71">
        <f>100-'4. CÁLCULO DO IQS'!$D4</f>
        <v>89.027400317722893</v>
      </c>
      <c r="G4" s="70">
        <f>100-'4. CÁLCULO DO IQS'!$E4</f>
        <v>83.716652469661625</v>
      </c>
      <c r="H4" s="70">
        <f t="shared" si="0"/>
        <v>-5.3107478480612684</v>
      </c>
      <c r="I4" s="72">
        <f t="shared" si="1"/>
        <v>0.24386401326699886</v>
      </c>
      <c r="J4" s="73">
        <f t="shared" si="2"/>
        <v>1.3547823141131215E-2</v>
      </c>
      <c r="K4" s="73">
        <f t="shared" si="3"/>
        <v>7.9824409370751071E-3</v>
      </c>
      <c r="L4" s="73">
        <f t="shared" si="4"/>
        <v>1.0765132039103162E-2</v>
      </c>
      <c r="M4" s="74">
        <v>0.74193548387096775</v>
      </c>
      <c r="N4" s="74">
        <v>0.68656716417910446</v>
      </c>
      <c r="O4" s="74">
        <f t="shared" si="5"/>
        <v>-5.5368319691863288E-2</v>
      </c>
      <c r="P4" s="75">
        <f t="shared" si="6"/>
        <v>0.19566291917591128</v>
      </c>
      <c r="Q4" s="76">
        <f t="shared" si="7"/>
        <v>1.171660951323478E-2</v>
      </c>
      <c r="R4" s="76">
        <f t="shared" si="8"/>
        <v>6.2462867821925843E-3</v>
      </c>
      <c r="S4" s="76">
        <f t="shared" si="9"/>
        <v>8.9814481477136828E-3</v>
      </c>
      <c r="T4" s="77">
        <f t="shared" si="10"/>
        <v>1.0319211066255793E-2</v>
      </c>
      <c r="U4" s="78">
        <f t="shared" si="11"/>
        <v>1.0319211066255796E-2</v>
      </c>
      <c r="V4" s="79">
        <f t="shared" si="12"/>
        <v>3.0957633198767389E-4</v>
      </c>
      <c r="W4" s="51"/>
      <c r="X4" s="80"/>
      <c r="Y4" s="80"/>
      <c r="Z4" s="80"/>
    </row>
    <row r="5" spans="1:26" ht="11.25">
      <c r="A5" s="69">
        <v>280030</v>
      </c>
      <c r="B5" s="69" t="s">
        <v>188</v>
      </c>
      <c r="C5" s="69" t="s">
        <v>188</v>
      </c>
      <c r="D5" s="70">
        <v>16.53123173438377</v>
      </c>
      <c r="E5" s="70">
        <v>16.38407766494613</v>
      </c>
      <c r="F5" s="71">
        <f>100-'4. CÁLCULO DO IQS'!$D5</f>
        <v>83.468768265616234</v>
      </c>
      <c r="G5" s="70">
        <f>100-'4. CÁLCULO DO IQS'!$E5</f>
        <v>83.615922335053867</v>
      </c>
      <c r="H5" s="70">
        <f t="shared" si="0"/>
        <v>0.14715406943763298</v>
      </c>
      <c r="I5" s="72">
        <f t="shared" si="1"/>
        <v>0.40432632964146659</v>
      </c>
      <c r="J5" s="73">
        <f t="shared" si="2"/>
        <v>1.3531522034859165E-2</v>
      </c>
      <c r="K5" s="73">
        <f t="shared" si="3"/>
        <v>1.3234880384477513E-2</v>
      </c>
      <c r="L5" s="73">
        <f t="shared" si="4"/>
        <v>1.3383201209668339E-2</v>
      </c>
      <c r="M5" s="74">
        <v>0.75213791231166005</v>
      </c>
      <c r="N5" s="74">
        <v>0.74443834111507823</v>
      </c>
      <c r="O5" s="74">
        <f t="shared" si="5"/>
        <v>-7.6995711965818225E-3</v>
      </c>
      <c r="P5" s="75">
        <f t="shared" si="6"/>
        <v>0.35002949226768681</v>
      </c>
      <c r="Q5" s="76">
        <f t="shared" si="7"/>
        <v>1.2704209878656917E-2</v>
      </c>
      <c r="R5" s="76">
        <f t="shared" si="8"/>
        <v>1.1174240883953891E-2</v>
      </c>
      <c r="S5" s="76">
        <f t="shared" si="9"/>
        <v>1.1939225381305405E-2</v>
      </c>
      <c r="T5" s="77">
        <f t="shared" si="10"/>
        <v>1.3022207252577606E-2</v>
      </c>
      <c r="U5" s="78">
        <f t="shared" si="11"/>
        <v>1.3022207252577611E-2</v>
      </c>
      <c r="V5" s="79">
        <f t="shared" si="12"/>
        <v>3.906662175773283E-4</v>
      </c>
      <c r="W5" s="51"/>
      <c r="X5" s="80"/>
      <c r="Y5" s="80"/>
      <c r="Z5" s="80"/>
    </row>
    <row r="6" spans="1:26" ht="11.25">
      <c r="A6" s="69">
        <v>280040</v>
      </c>
      <c r="B6" s="69" t="s">
        <v>189</v>
      </c>
      <c r="C6" s="69" t="s">
        <v>190</v>
      </c>
      <c r="D6" s="70">
        <v>12.809749701106869</v>
      </c>
      <c r="E6" s="70">
        <v>7.8346253229974154</v>
      </c>
      <c r="F6" s="71">
        <f>100-'4. CÁLCULO DO IQS'!$D6</f>
        <v>87.190250298893133</v>
      </c>
      <c r="G6" s="70">
        <f>100-'4. CÁLCULO DO IQS'!$E6</f>
        <v>92.165374677002589</v>
      </c>
      <c r="H6" s="70">
        <f t="shared" si="0"/>
        <v>4.9751243781094558</v>
      </c>
      <c r="I6" s="72">
        <f t="shared" si="1"/>
        <v>0.54626865671641822</v>
      </c>
      <c r="J6" s="73">
        <f t="shared" si="2"/>
        <v>1.4915075543812788E-2</v>
      </c>
      <c r="K6" s="73">
        <f t="shared" si="3"/>
        <v>1.7881101969891438E-2</v>
      </c>
      <c r="L6" s="73">
        <f t="shared" si="4"/>
        <v>1.6398088756852114E-2</v>
      </c>
      <c r="M6" s="74">
        <v>0.67441860465116277</v>
      </c>
      <c r="N6" s="74">
        <v>0.76744186046511631</v>
      </c>
      <c r="O6" s="74">
        <f t="shared" si="5"/>
        <v>9.3023255813953543E-2</v>
      </c>
      <c r="P6" s="75">
        <f t="shared" si="6"/>
        <v>0.67620205035930792</v>
      </c>
      <c r="Q6" s="76">
        <f t="shared" si="7"/>
        <v>1.3096776356805916E-2</v>
      </c>
      <c r="R6" s="76">
        <f t="shared" si="8"/>
        <v>2.1586879859711659E-2</v>
      </c>
      <c r="S6" s="76">
        <f t="shared" si="9"/>
        <v>1.7341828108258787E-2</v>
      </c>
      <c r="T6" s="77">
        <f t="shared" si="10"/>
        <v>1.6634023594703784E-2</v>
      </c>
      <c r="U6" s="78">
        <f t="shared" si="11"/>
        <v>1.6634023594703791E-2</v>
      </c>
      <c r="V6" s="79">
        <f t="shared" si="12"/>
        <v>4.9902070784111372E-4</v>
      </c>
      <c r="W6" s="51"/>
      <c r="X6" s="80"/>
      <c r="Y6" s="80"/>
      <c r="Z6" s="80"/>
    </row>
    <row r="7" spans="1:26" ht="11.25">
      <c r="A7" s="69">
        <v>280050</v>
      </c>
      <c r="B7" s="69" t="s">
        <v>191</v>
      </c>
      <c r="C7" s="69" t="s">
        <v>192</v>
      </c>
      <c r="D7" s="70">
        <v>20.138888888888889</v>
      </c>
      <c r="E7" s="70">
        <v>28.910818713450293</v>
      </c>
      <c r="F7" s="71">
        <f>100-'4. CÁLCULO DO IQS'!$D7</f>
        <v>79.861111111111114</v>
      </c>
      <c r="G7" s="70">
        <f>100-'4. CÁLCULO DO IQS'!$E7</f>
        <v>71.089181286549703</v>
      </c>
      <c r="H7" s="70">
        <f t="shared" si="0"/>
        <v>-8.7719298245614112</v>
      </c>
      <c r="I7" s="72">
        <f t="shared" si="1"/>
        <v>0.14210526315789465</v>
      </c>
      <c r="J7" s="73">
        <f t="shared" si="2"/>
        <v>1.150432592448692E-2</v>
      </c>
      <c r="K7" s="73">
        <f t="shared" si="3"/>
        <v>4.6515549990701144E-3</v>
      </c>
      <c r="L7" s="73">
        <f t="shared" si="4"/>
        <v>8.0779404617785169E-3</v>
      </c>
      <c r="M7" s="74">
        <v>0.59583333333333333</v>
      </c>
      <c r="N7" s="74">
        <v>0.70614035087719296</v>
      </c>
      <c r="O7" s="74">
        <f t="shared" si="5"/>
        <v>0.11030701754385963</v>
      </c>
      <c r="P7" s="75">
        <f t="shared" si="6"/>
        <v>0.73217236954325882</v>
      </c>
      <c r="Q7" s="76">
        <f t="shared" si="7"/>
        <v>1.2050635661638404E-2</v>
      </c>
      <c r="R7" s="76">
        <f t="shared" si="8"/>
        <v>2.3373660238877412E-2</v>
      </c>
      <c r="S7" s="76">
        <f t="shared" si="9"/>
        <v>1.7712147950257908E-2</v>
      </c>
      <c r="T7" s="77">
        <f t="shared" si="10"/>
        <v>1.0486492333898364E-2</v>
      </c>
      <c r="U7" s="78">
        <f t="shared" si="11"/>
        <v>1.0486492333898367E-2</v>
      </c>
      <c r="V7" s="79">
        <f t="shared" si="12"/>
        <v>3.1459477001695099E-4</v>
      </c>
      <c r="W7" s="51"/>
      <c r="X7" s="80"/>
      <c r="Y7" s="80"/>
      <c r="Z7" s="80"/>
    </row>
    <row r="8" spans="1:26" ht="11.25">
      <c r="A8" s="69">
        <v>280060</v>
      </c>
      <c r="B8" s="69" t="s">
        <v>188</v>
      </c>
      <c r="C8" s="69" t="s">
        <v>193</v>
      </c>
      <c r="D8" s="70">
        <v>16.407627000719923</v>
      </c>
      <c r="E8" s="70">
        <v>16.695124142083575</v>
      </c>
      <c r="F8" s="71">
        <f>100-'4. CÁLCULO DO IQS'!$D8</f>
        <v>83.592372999280073</v>
      </c>
      <c r="G8" s="70">
        <f>100-'4. CÁLCULO DO IQS'!$E8</f>
        <v>83.304875857916429</v>
      </c>
      <c r="H8" s="70">
        <f t="shared" si="0"/>
        <v>-0.28749714136364446</v>
      </c>
      <c r="I8" s="72">
        <f t="shared" si="1"/>
        <v>0.39154758404390899</v>
      </c>
      <c r="J8" s="73">
        <f t="shared" si="2"/>
        <v>1.3481185542218622E-2</v>
      </c>
      <c r="K8" s="73">
        <f t="shared" si="3"/>
        <v>1.281659159878969E-2</v>
      </c>
      <c r="L8" s="73">
        <f t="shared" si="4"/>
        <v>1.3148888570504155E-2</v>
      </c>
      <c r="M8" s="74">
        <v>0.68824531516183984</v>
      </c>
      <c r="N8" s="74">
        <v>0.75791433891992555</v>
      </c>
      <c r="O8" s="74">
        <f t="shared" si="5"/>
        <v>6.9669023758085702E-2</v>
      </c>
      <c r="P8" s="75">
        <f t="shared" si="6"/>
        <v>0.60057361698411105</v>
      </c>
      <c r="Q8" s="76">
        <f t="shared" si="7"/>
        <v>1.2934184471556929E-2</v>
      </c>
      <c r="R8" s="76">
        <f t="shared" si="8"/>
        <v>1.917253949445975E-2</v>
      </c>
      <c r="S8" s="76">
        <f t="shared" si="9"/>
        <v>1.605336198300834E-2</v>
      </c>
      <c r="T8" s="77">
        <f t="shared" si="10"/>
        <v>1.3875006923630202E-2</v>
      </c>
      <c r="U8" s="78">
        <f t="shared" si="11"/>
        <v>1.3875006923630208E-2</v>
      </c>
      <c r="V8" s="79">
        <f t="shared" si="12"/>
        <v>4.1625020770890623E-4</v>
      </c>
      <c r="W8" s="51"/>
      <c r="X8" s="80"/>
      <c r="Y8" s="80"/>
      <c r="Z8" s="80"/>
    </row>
    <row r="9" spans="1:26" ht="11.25">
      <c r="A9" s="69">
        <v>280067</v>
      </c>
      <c r="B9" s="69" t="s">
        <v>189</v>
      </c>
      <c r="C9" s="69" t="s">
        <v>194</v>
      </c>
      <c r="D9" s="70">
        <v>10.601643939108884</v>
      </c>
      <c r="E9" s="70">
        <v>11.284195440722188</v>
      </c>
      <c r="F9" s="71">
        <f>100-'4. CÁLCULO DO IQS'!$D9</f>
        <v>89.398356060891118</v>
      </c>
      <c r="G9" s="70">
        <f>100-'4. CÁLCULO DO IQS'!$E9</f>
        <v>88.715804559277814</v>
      </c>
      <c r="H9" s="70">
        <f t="shared" si="0"/>
        <v>-0.68255150161330391</v>
      </c>
      <c r="I9" s="72">
        <f t="shared" si="1"/>
        <v>0.37993298585256902</v>
      </c>
      <c r="J9" s="73">
        <f t="shared" si="2"/>
        <v>1.4356833372283025E-2</v>
      </c>
      <c r="K9" s="73">
        <f t="shared" si="3"/>
        <v>1.243640904201071E-2</v>
      </c>
      <c r="L9" s="73">
        <f t="shared" si="4"/>
        <v>1.3396621207146867E-2</v>
      </c>
      <c r="M9" s="74">
        <v>0.74806201550387597</v>
      </c>
      <c r="N9" s="74">
        <v>0.75</v>
      </c>
      <c r="O9" s="74">
        <f t="shared" si="5"/>
        <v>1.9379844961240345E-3</v>
      </c>
      <c r="P9" s="75">
        <f t="shared" si="6"/>
        <v>0.38123896371859767</v>
      </c>
      <c r="Q9" s="76">
        <f t="shared" si="7"/>
        <v>1.2799122348696691E-2</v>
      </c>
      <c r="R9" s="76">
        <f t="shared" si="8"/>
        <v>1.2170563078389603E-2</v>
      </c>
      <c r="S9" s="76">
        <f t="shared" si="9"/>
        <v>1.2484842713543148E-2</v>
      </c>
      <c r="T9" s="77">
        <f t="shared" si="10"/>
        <v>1.3168676583745938E-2</v>
      </c>
      <c r="U9" s="78">
        <f t="shared" si="11"/>
        <v>1.3168676583745943E-2</v>
      </c>
      <c r="V9" s="79">
        <f t="shared" si="12"/>
        <v>3.9506029751237826E-4</v>
      </c>
      <c r="W9" s="51"/>
      <c r="X9" s="80"/>
      <c r="Y9" s="80"/>
      <c r="Z9" s="80"/>
    </row>
    <row r="10" spans="1:26" ht="11.25">
      <c r="A10" s="69">
        <v>280070</v>
      </c>
      <c r="B10" s="69" t="s">
        <v>185</v>
      </c>
      <c r="C10" s="69" t="s">
        <v>195</v>
      </c>
      <c r="D10" s="70">
        <v>21.424270255363183</v>
      </c>
      <c r="E10" s="70">
        <v>17.095265926358856</v>
      </c>
      <c r="F10" s="71">
        <f>100-'4. CÁLCULO DO IQS'!$D10</f>
        <v>78.575729744636817</v>
      </c>
      <c r="G10" s="70">
        <f>100-'4. CÁLCULO DO IQS'!$E10</f>
        <v>82.904734073641151</v>
      </c>
      <c r="H10" s="70">
        <f t="shared" si="0"/>
        <v>4.3290043290043343</v>
      </c>
      <c r="I10" s="72">
        <f t="shared" si="1"/>
        <v>0.52727272727272756</v>
      </c>
      <c r="J10" s="73">
        <f t="shared" si="2"/>
        <v>1.3416430801497204E-2</v>
      </c>
      <c r="K10" s="73">
        <f t="shared" si="3"/>
        <v>1.7259305080724822E-2</v>
      </c>
      <c r="L10" s="73">
        <f t="shared" si="4"/>
        <v>1.5337867941111014E-2</v>
      </c>
      <c r="M10" s="74">
        <v>0.70338983050847459</v>
      </c>
      <c r="N10" s="74">
        <v>0.71171171171171166</v>
      </c>
      <c r="O10" s="74">
        <f t="shared" si="5"/>
        <v>8.3218812032370693E-3</v>
      </c>
      <c r="P10" s="75">
        <f t="shared" si="6"/>
        <v>0.4019120522463247</v>
      </c>
      <c r="Q10" s="76">
        <f t="shared" si="7"/>
        <v>1.2145713700264727E-2</v>
      </c>
      <c r="R10" s="76">
        <f t="shared" si="8"/>
        <v>1.283052481340667E-2</v>
      </c>
      <c r="S10" s="76">
        <f t="shared" si="9"/>
        <v>1.2488119256835697E-2</v>
      </c>
      <c r="T10" s="77">
        <f t="shared" si="10"/>
        <v>1.4625430770042185E-2</v>
      </c>
      <c r="U10" s="78">
        <f t="shared" si="11"/>
        <v>1.462543077004219E-2</v>
      </c>
      <c r="V10" s="79">
        <f t="shared" si="12"/>
        <v>4.3876292310126566E-4</v>
      </c>
      <c r="W10" s="51"/>
      <c r="X10" s="80"/>
      <c r="Y10" s="80"/>
      <c r="Z10" s="80"/>
    </row>
    <row r="11" spans="1:26" ht="11.25">
      <c r="A11" s="69">
        <v>280100</v>
      </c>
      <c r="B11" s="69" t="s">
        <v>191</v>
      </c>
      <c r="C11" s="69" t="s">
        <v>196</v>
      </c>
      <c r="D11" s="70">
        <v>18.78164617843635</v>
      </c>
      <c r="E11" s="70">
        <v>11.069838714017559</v>
      </c>
      <c r="F11" s="71">
        <f>100-'4. CÁLCULO DO IQS'!$D11</f>
        <v>81.218353821563653</v>
      </c>
      <c r="G11" s="70">
        <f>100-'4. CÁLCULO DO IQS'!$E11</f>
        <v>88.930161285982436</v>
      </c>
      <c r="H11" s="70">
        <f t="shared" si="0"/>
        <v>7.7118074644187828</v>
      </c>
      <c r="I11" s="72">
        <f t="shared" si="1"/>
        <v>0.62672713945391245</v>
      </c>
      <c r="J11" s="73">
        <f t="shared" si="2"/>
        <v>1.439152261196038E-2</v>
      </c>
      <c r="K11" s="73">
        <f t="shared" si="3"/>
        <v>2.0514762745561282E-2</v>
      </c>
      <c r="L11" s="73">
        <f t="shared" si="4"/>
        <v>1.745314267876083E-2</v>
      </c>
      <c r="M11" s="74">
        <v>0.77033492822966509</v>
      </c>
      <c r="N11" s="74">
        <v>0.81372549019607843</v>
      </c>
      <c r="O11" s="74">
        <f t="shared" si="5"/>
        <v>4.3390561966413332E-2</v>
      </c>
      <c r="P11" s="75">
        <f t="shared" si="6"/>
        <v>0.51547559740205384</v>
      </c>
      <c r="Q11" s="76">
        <f t="shared" si="7"/>
        <v>1.3886629476363729E-2</v>
      </c>
      <c r="R11" s="76">
        <f t="shared" si="8"/>
        <v>1.6455894781476185E-2</v>
      </c>
      <c r="S11" s="76">
        <f t="shared" si="9"/>
        <v>1.5171262128919956E-2</v>
      </c>
      <c r="T11" s="77">
        <f t="shared" si="10"/>
        <v>1.688267254130061E-2</v>
      </c>
      <c r="U11" s="78">
        <f t="shared" si="11"/>
        <v>1.6882672541300617E-2</v>
      </c>
      <c r="V11" s="79">
        <f t="shared" si="12"/>
        <v>5.0648017623901851E-4</v>
      </c>
      <c r="W11" s="51"/>
      <c r="X11" s="80"/>
      <c r="Y11" s="80"/>
      <c r="Z11" s="80"/>
    </row>
    <row r="12" spans="1:26" ht="11.25">
      <c r="A12" s="69">
        <v>280110</v>
      </c>
      <c r="B12" s="69" t="s">
        <v>185</v>
      </c>
      <c r="C12" s="69" t="s">
        <v>197</v>
      </c>
      <c r="D12" s="70">
        <v>15.309343434343434</v>
      </c>
      <c r="E12" s="70">
        <v>15.948963317384369</v>
      </c>
      <c r="F12" s="71">
        <f>100-'4. CÁLCULO DO IQS'!$D12</f>
        <v>84.690656565656568</v>
      </c>
      <c r="G12" s="70">
        <f>100-'4. CÁLCULO DO IQS'!$E12</f>
        <v>84.051036682615631</v>
      </c>
      <c r="H12" s="70">
        <f t="shared" si="0"/>
        <v>-0.63961988304093609</v>
      </c>
      <c r="I12" s="72">
        <f t="shared" si="1"/>
        <v>0.38119517543859666</v>
      </c>
      <c r="J12" s="73">
        <f t="shared" si="2"/>
        <v>1.3601936367647635E-2</v>
      </c>
      <c r="K12" s="73">
        <f t="shared" si="3"/>
        <v>1.2477724501749436E-2</v>
      </c>
      <c r="L12" s="73">
        <f t="shared" si="4"/>
        <v>1.3039830434698536E-2</v>
      </c>
      <c r="M12" s="74">
        <v>0.63636363636363635</v>
      </c>
      <c r="N12" s="74">
        <v>0.63157894736842102</v>
      </c>
      <c r="O12" s="74">
        <f t="shared" si="5"/>
        <v>-4.784688995215336E-3</v>
      </c>
      <c r="P12" s="75">
        <f t="shared" si="6"/>
        <v>0.35946880818418703</v>
      </c>
      <c r="Q12" s="76">
        <f t="shared" si="7"/>
        <v>1.0778208293639317E-2</v>
      </c>
      <c r="R12" s="76">
        <f t="shared" si="8"/>
        <v>1.1475578891638253E-2</v>
      </c>
      <c r="S12" s="76">
        <f t="shared" si="9"/>
        <v>1.1126893592638784E-2</v>
      </c>
      <c r="T12" s="77">
        <f t="shared" si="10"/>
        <v>1.2561596224183598E-2</v>
      </c>
      <c r="U12" s="78">
        <f t="shared" si="11"/>
        <v>1.2561596224183602E-2</v>
      </c>
      <c r="V12" s="79">
        <f t="shared" si="12"/>
        <v>3.7684788672550805E-4</v>
      </c>
      <c r="W12" s="51"/>
      <c r="X12" s="80"/>
      <c r="Y12" s="80"/>
      <c r="Z12" s="80"/>
    </row>
    <row r="13" spans="1:26" ht="11.25">
      <c r="A13" s="69">
        <v>280120</v>
      </c>
      <c r="B13" s="69" t="s">
        <v>198</v>
      </c>
      <c r="C13" s="69" t="s">
        <v>199</v>
      </c>
      <c r="D13" s="70">
        <v>17.256628329859197</v>
      </c>
      <c r="E13" s="70">
        <v>17.942568624580563</v>
      </c>
      <c r="F13" s="71">
        <f>100-'4. CÁLCULO DO IQS'!$D13</f>
        <v>82.743371670140803</v>
      </c>
      <c r="G13" s="70">
        <f>100-'4. CÁLCULO DO IQS'!$E13</f>
        <v>82.057431375419441</v>
      </c>
      <c r="H13" s="70">
        <f t="shared" si="0"/>
        <v>-0.68594029472136242</v>
      </c>
      <c r="I13" s="72">
        <f t="shared" si="1"/>
        <v>0.37983335533519214</v>
      </c>
      <c r="J13" s="73">
        <f t="shared" si="2"/>
        <v>1.3279312238297713E-2</v>
      </c>
      <c r="K13" s="73">
        <f t="shared" si="3"/>
        <v>1.243314781986548E-2</v>
      </c>
      <c r="L13" s="73">
        <f t="shared" si="4"/>
        <v>1.2856230029081596E-2</v>
      </c>
      <c r="M13" s="74">
        <v>0.82962962962962961</v>
      </c>
      <c r="N13" s="74">
        <v>0.86166007905138342</v>
      </c>
      <c r="O13" s="74">
        <f t="shared" si="5"/>
        <v>3.2030449421753815E-2</v>
      </c>
      <c r="P13" s="75">
        <f t="shared" si="6"/>
        <v>0.47868793884564004</v>
      </c>
      <c r="Q13" s="76">
        <f t="shared" si="7"/>
        <v>1.4704657033021758E-2</v>
      </c>
      <c r="R13" s="76">
        <f t="shared" si="8"/>
        <v>1.5281496145513121E-2</v>
      </c>
      <c r="S13" s="76">
        <f t="shared" si="9"/>
        <v>1.499307658926744E-2</v>
      </c>
      <c r="T13" s="77">
        <f t="shared" si="10"/>
        <v>1.3390441669128058E-2</v>
      </c>
      <c r="U13" s="78">
        <f t="shared" si="11"/>
        <v>1.3390441669128063E-2</v>
      </c>
      <c r="V13" s="79">
        <f t="shared" si="12"/>
        <v>4.0171325007384189E-4</v>
      </c>
      <c r="W13" s="51"/>
      <c r="X13" s="80"/>
      <c r="Y13" s="80"/>
      <c r="Z13" s="80"/>
    </row>
    <row r="14" spans="1:26" ht="11.25">
      <c r="A14" s="69">
        <v>280130</v>
      </c>
      <c r="B14" s="69" t="s">
        <v>200</v>
      </c>
      <c r="C14" s="69" t="s">
        <v>201</v>
      </c>
      <c r="D14" s="70">
        <v>23.713282898190155</v>
      </c>
      <c r="E14" s="70">
        <v>23.28933771579214</v>
      </c>
      <c r="F14" s="71">
        <f>100-'4. CÁLCULO DO IQS'!$D14</f>
        <v>76.286717101809842</v>
      </c>
      <c r="G14" s="70">
        <f>100-'4. CÁLCULO DO IQS'!$E14</f>
        <v>76.710662284207856</v>
      </c>
      <c r="H14" s="70">
        <f t="shared" si="0"/>
        <v>0.42394518239801471</v>
      </c>
      <c r="I14" s="72">
        <f t="shared" si="1"/>
        <v>0.41246398836250181</v>
      </c>
      <c r="J14" s="73">
        <f t="shared" si="2"/>
        <v>1.2414047325197514E-2</v>
      </c>
      <c r="K14" s="73">
        <f t="shared" si="3"/>
        <v>1.3501251708546625E-2</v>
      </c>
      <c r="L14" s="73">
        <f t="shared" si="4"/>
        <v>1.2957649516872069E-2</v>
      </c>
      <c r="M14" s="74">
        <v>0.75119617224880386</v>
      </c>
      <c r="N14" s="74">
        <v>0.77958236658932711</v>
      </c>
      <c r="O14" s="74">
        <f t="shared" si="5"/>
        <v>2.8386194340523252E-2</v>
      </c>
      <c r="P14" s="75">
        <f t="shared" si="6"/>
        <v>0.4668866814994872</v>
      </c>
      <c r="Q14" s="76">
        <f t="shared" si="7"/>
        <v>1.3303960121151084E-2</v>
      </c>
      <c r="R14" s="76">
        <f t="shared" si="8"/>
        <v>1.4904756198644318E-2</v>
      </c>
      <c r="S14" s="76">
        <f t="shared" si="9"/>
        <v>1.41043581598977E-2</v>
      </c>
      <c r="T14" s="77">
        <f t="shared" si="10"/>
        <v>1.3244326677628478E-2</v>
      </c>
      <c r="U14" s="78">
        <f t="shared" si="11"/>
        <v>1.3244326677628484E-2</v>
      </c>
      <c r="V14" s="79">
        <f t="shared" si="12"/>
        <v>3.9732980032885449E-4</v>
      </c>
      <c r="W14" s="51"/>
      <c r="X14" s="80"/>
      <c r="Y14" s="80"/>
      <c r="Z14" s="80"/>
    </row>
    <row r="15" spans="1:26" ht="11.25">
      <c r="A15" s="69">
        <v>280140</v>
      </c>
      <c r="B15" s="69" t="s">
        <v>191</v>
      </c>
      <c r="C15" s="69" t="s">
        <v>202</v>
      </c>
      <c r="D15" s="70">
        <v>22.618767331135874</v>
      </c>
      <c r="E15" s="70">
        <v>21.276563783049976</v>
      </c>
      <c r="F15" s="71">
        <f>100-'4. CÁLCULO DO IQS'!$D15</f>
        <v>77.381232668864129</v>
      </c>
      <c r="G15" s="70">
        <f>100-'4. CÁLCULO DO IQS'!$E15</f>
        <v>78.72343621695002</v>
      </c>
      <c r="H15" s="70">
        <f t="shared" si="0"/>
        <v>1.3422035480858909</v>
      </c>
      <c r="I15" s="72">
        <f t="shared" si="1"/>
        <v>0.43946078431372537</v>
      </c>
      <c r="J15" s="73">
        <f t="shared" si="2"/>
        <v>1.2739773503436089E-2</v>
      </c>
      <c r="K15" s="73">
        <f t="shared" si="3"/>
        <v>1.4384942279713294E-2</v>
      </c>
      <c r="L15" s="73">
        <f t="shared" si="4"/>
        <v>1.3562357891574691E-2</v>
      </c>
      <c r="M15" s="74">
        <v>0.71376811594202894</v>
      </c>
      <c r="N15" s="74">
        <v>0.76050420168067223</v>
      </c>
      <c r="O15" s="74">
        <f t="shared" si="5"/>
        <v>4.6736085738643296E-2</v>
      </c>
      <c r="P15" s="75">
        <f t="shared" si="6"/>
        <v>0.52630946773047937</v>
      </c>
      <c r="Q15" s="76">
        <f t="shared" si="7"/>
        <v>1.2978381765345102E-2</v>
      </c>
      <c r="R15" s="76">
        <f t="shared" si="8"/>
        <v>1.6801752143297474E-2</v>
      </c>
      <c r="S15" s="76">
        <f t="shared" si="9"/>
        <v>1.4890066954321289E-2</v>
      </c>
      <c r="T15" s="77">
        <f t="shared" si="10"/>
        <v>1.389428515726134E-2</v>
      </c>
      <c r="U15" s="78">
        <f t="shared" si="11"/>
        <v>1.3894285157261346E-2</v>
      </c>
      <c r="V15" s="79">
        <f t="shared" si="12"/>
        <v>4.1682855471784035E-4</v>
      </c>
      <c r="W15" s="51"/>
      <c r="X15" s="80"/>
      <c r="Y15" s="80"/>
      <c r="Z15" s="80"/>
    </row>
    <row r="16" spans="1:26" ht="11.25">
      <c r="A16" s="69">
        <v>280150</v>
      </c>
      <c r="B16" s="69" t="s">
        <v>200</v>
      </c>
      <c r="C16" s="69" t="s">
        <v>203</v>
      </c>
      <c r="D16" s="70">
        <v>15.886458514948302</v>
      </c>
      <c r="E16" s="70">
        <v>14.875315088944193</v>
      </c>
      <c r="F16" s="71">
        <f>100-'4. CÁLCULO DO IQS'!$D16</f>
        <v>84.113541485051698</v>
      </c>
      <c r="G16" s="70">
        <f>100-'4. CÁLCULO DO IQS'!$E16</f>
        <v>85.124684911055809</v>
      </c>
      <c r="H16" s="70">
        <f t="shared" si="0"/>
        <v>1.0111434260041108</v>
      </c>
      <c r="I16" s="72">
        <f t="shared" si="1"/>
        <v>0.42972761672452103</v>
      </c>
      <c r="J16" s="73">
        <f t="shared" si="2"/>
        <v>1.3775684312478177E-2</v>
      </c>
      <c r="K16" s="73">
        <f t="shared" si="3"/>
        <v>1.4066344900909343E-2</v>
      </c>
      <c r="L16" s="73">
        <f t="shared" si="4"/>
        <v>1.392101460669376E-2</v>
      </c>
      <c r="M16" s="74">
        <v>0.79255319148936165</v>
      </c>
      <c r="N16" s="74">
        <v>0.81699346405228757</v>
      </c>
      <c r="O16" s="74">
        <f t="shared" si="5"/>
        <v>2.4440272562925913E-2</v>
      </c>
      <c r="P16" s="75">
        <f t="shared" si="6"/>
        <v>0.45410853141744334</v>
      </c>
      <c r="Q16" s="76">
        <f t="shared" si="7"/>
        <v>1.3942399072654347E-2</v>
      </c>
      <c r="R16" s="76">
        <f t="shared" si="8"/>
        <v>1.4496830208914067E-2</v>
      </c>
      <c r="S16" s="76">
        <f t="shared" si="9"/>
        <v>1.4219614640784207E-2</v>
      </c>
      <c r="T16" s="77">
        <f t="shared" si="10"/>
        <v>1.3995664615216372E-2</v>
      </c>
      <c r="U16" s="78">
        <f t="shared" si="11"/>
        <v>1.3995664615216378E-2</v>
      </c>
      <c r="V16" s="79">
        <f t="shared" si="12"/>
        <v>4.198699384564913E-4</v>
      </c>
      <c r="W16" s="51"/>
      <c r="X16" s="80"/>
      <c r="Y16" s="80"/>
      <c r="Z16" s="80"/>
    </row>
    <row r="17" spans="1:26" ht="11.25">
      <c r="A17" s="69">
        <v>280160</v>
      </c>
      <c r="B17" s="69" t="s">
        <v>185</v>
      </c>
      <c r="C17" s="69" t="s">
        <v>204</v>
      </c>
      <c r="D17" s="70">
        <v>12.594161958568739</v>
      </c>
      <c r="E17" s="70">
        <v>26.199604135439486</v>
      </c>
      <c r="F17" s="71">
        <f>100-'4. CÁLCULO DO IQS'!$D17</f>
        <v>87.405838041431267</v>
      </c>
      <c r="G17" s="70">
        <f>100-'4. CÁLCULO DO IQS'!$E17</f>
        <v>73.800395864560514</v>
      </c>
      <c r="H17" s="70">
        <f t="shared" si="0"/>
        <v>-13.605442176870753</v>
      </c>
      <c r="I17" s="72">
        <f t="shared" si="1"/>
        <v>0</v>
      </c>
      <c r="J17" s="73">
        <f t="shared" si="2"/>
        <v>1.1943080395873103E-2</v>
      </c>
      <c r="K17" s="73">
        <f t="shared" si="3"/>
        <v>0</v>
      </c>
      <c r="L17" s="73">
        <f t="shared" si="4"/>
        <v>5.9715401979365517E-3</v>
      </c>
      <c r="M17" s="74">
        <v>0.74576271186440679</v>
      </c>
      <c r="N17" s="74">
        <v>0.93877551020408168</v>
      </c>
      <c r="O17" s="74">
        <f t="shared" si="5"/>
        <v>0.19301279833967488</v>
      </c>
      <c r="P17" s="75">
        <f t="shared" si="6"/>
        <v>1</v>
      </c>
      <c r="Q17" s="76">
        <f t="shared" si="7"/>
        <v>1.6020670150749601E-2</v>
      </c>
      <c r="R17" s="76">
        <f t="shared" si="8"/>
        <v>3.1923712517939302E-2</v>
      </c>
      <c r="S17" s="76">
        <f t="shared" si="9"/>
        <v>2.3972191334344452E-2</v>
      </c>
      <c r="T17" s="77">
        <f t="shared" si="10"/>
        <v>1.0471702982038526E-2</v>
      </c>
      <c r="U17" s="78">
        <f t="shared" si="11"/>
        <v>1.047170298203853E-2</v>
      </c>
      <c r="V17" s="79">
        <f t="shared" si="12"/>
        <v>3.1415108946115586E-4</v>
      </c>
      <c r="W17" s="51"/>
      <c r="X17" s="80"/>
      <c r="Y17" s="80"/>
      <c r="Z17" s="80"/>
    </row>
    <row r="18" spans="1:26" ht="11.25">
      <c r="A18" s="69">
        <v>280170</v>
      </c>
      <c r="B18" s="69" t="s">
        <v>189</v>
      </c>
      <c r="C18" s="69" t="s">
        <v>205</v>
      </c>
      <c r="D18" s="70">
        <v>12.341532563979479</v>
      </c>
      <c r="E18" s="70">
        <v>17.927487876336979</v>
      </c>
      <c r="F18" s="71">
        <f>100-'4. CÁLCULO DO IQS'!$D18</f>
        <v>87.658467436020516</v>
      </c>
      <c r="G18" s="70">
        <f>100-'4. CÁLCULO DO IQS'!$E18</f>
        <v>82.072512123663017</v>
      </c>
      <c r="H18" s="70">
        <f t="shared" si="0"/>
        <v>-5.5859553123574983</v>
      </c>
      <c r="I18" s="72">
        <f t="shared" si="1"/>
        <v>0.23577291381668969</v>
      </c>
      <c r="J18" s="73">
        <f t="shared" si="2"/>
        <v>1.3281752748088928E-2</v>
      </c>
      <c r="K18" s="73">
        <f t="shared" si="3"/>
        <v>7.7175936452880244E-3</v>
      </c>
      <c r="L18" s="73">
        <f t="shared" si="4"/>
        <v>1.0499673196688476E-2</v>
      </c>
      <c r="M18" s="74">
        <v>0.76068376068376065</v>
      </c>
      <c r="N18" s="74">
        <v>0.74509803921568629</v>
      </c>
      <c r="O18" s="74">
        <f t="shared" si="5"/>
        <v>-1.5585721468074354E-2</v>
      </c>
      <c r="P18" s="75">
        <f t="shared" si="6"/>
        <v>0.32449162876750326</v>
      </c>
      <c r="Q18" s="76">
        <f t="shared" si="7"/>
        <v>1.2715467954260765E-2</v>
      </c>
      <c r="R18" s="76">
        <f t="shared" si="8"/>
        <v>1.0358977471251656E-2</v>
      </c>
      <c r="S18" s="76">
        <f t="shared" si="9"/>
        <v>1.1537222712756211E-2</v>
      </c>
      <c r="T18" s="77">
        <f t="shared" si="10"/>
        <v>1.0759060575705411E-2</v>
      </c>
      <c r="U18" s="78">
        <f t="shared" si="11"/>
        <v>1.0759060575705415E-2</v>
      </c>
      <c r="V18" s="79">
        <f t="shared" si="12"/>
        <v>3.2277181727116244E-4</v>
      </c>
      <c r="W18" s="51"/>
      <c r="X18" s="80"/>
      <c r="Y18" s="80"/>
      <c r="Z18" s="80"/>
    </row>
    <row r="19" spans="1:26" ht="11.25">
      <c r="A19" s="69">
        <v>280190</v>
      </c>
      <c r="B19" s="69" t="s">
        <v>200</v>
      </c>
      <c r="C19" s="69" t="s">
        <v>206</v>
      </c>
      <c r="D19" s="70">
        <v>18.137254901960784</v>
      </c>
      <c r="E19" s="70">
        <v>8.3333333333333339</v>
      </c>
      <c r="F19" s="71">
        <f>100-'4. CÁLCULO DO IQS'!$D19</f>
        <v>81.862745098039213</v>
      </c>
      <c r="G19" s="70">
        <f>100-'4. CÁLCULO DO IQS'!$E19</f>
        <v>91.666666666666671</v>
      </c>
      <c r="H19" s="70">
        <f t="shared" si="0"/>
        <v>9.8039215686274588</v>
      </c>
      <c r="I19" s="72">
        <f t="shared" si="1"/>
        <v>0.6882352941176475</v>
      </c>
      <c r="J19" s="73">
        <f t="shared" si="2"/>
        <v>1.4834369881035064E-2</v>
      </c>
      <c r="K19" s="73">
        <f t="shared" si="3"/>
        <v>2.2528119309221953E-2</v>
      </c>
      <c r="L19" s="73">
        <f t="shared" si="4"/>
        <v>1.8681244595128509E-2</v>
      </c>
      <c r="M19" s="74">
        <v>0.92307692307692313</v>
      </c>
      <c r="N19" s="74">
        <v>0.93333333333333335</v>
      </c>
      <c r="O19" s="74">
        <f t="shared" si="5"/>
        <v>1.025641025641022E-2</v>
      </c>
      <c r="P19" s="75">
        <f t="shared" si="6"/>
        <v>0.40817667277678349</v>
      </c>
      <c r="Q19" s="76">
        <f t="shared" si="7"/>
        <v>1.5927796700600325E-2</v>
      </c>
      <c r="R19" s="76">
        <f t="shared" si="8"/>
        <v>1.3030514758255016E-2</v>
      </c>
      <c r="S19" s="76">
        <f t="shared" si="9"/>
        <v>1.4479155729427672E-2</v>
      </c>
      <c r="T19" s="77">
        <f t="shared" si="10"/>
        <v>1.7630722378703299E-2</v>
      </c>
      <c r="U19" s="78">
        <f t="shared" si="11"/>
        <v>1.7630722378703306E-2</v>
      </c>
      <c r="V19" s="79">
        <f t="shared" si="12"/>
        <v>5.2892167136109921E-4</v>
      </c>
      <c r="W19" s="51"/>
      <c r="X19" s="51"/>
      <c r="Y19" s="80"/>
      <c r="Z19" s="80"/>
    </row>
    <row r="20" spans="1:26" ht="11.25">
      <c r="A20" s="69">
        <v>280200</v>
      </c>
      <c r="B20" s="69" t="s">
        <v>188</v>
      </c>
      <c r="C20" s="69" t="s">
        <v>207</v>
      </c>
      <c r="D20" s="70">
        <v>25.570416994492529</v>
      </c>
      <c r="E20" s="70">
        <v>21.50537634408602</v>
      </c>
      <c r="F20" s="71">
        <f>100-'4. CÁLCULO DO IQS'!$D20</f>
        <v>74.429583005507467</v>
      </c>
      <c r="G20" s="70">
        <f>100-'4. CÁLCULO DO IQS'!$E20</f>
        <v>78.494623655913983</v>
      </c>
      <c r="H20" s="70">
        <f t="shared" si="0"/>
        <v>4.065040650406516</v>
      </c>
      <c r="I20" s="72">
        <f t="shared" si="1"/>
        <v>0.51951219512195179</v>
      </c>
      <c r="J20" s="73">
        <f t="shared" si="2"/>
        <v>1.2702744883466975E-2</v>
      </c>
      <c r="K20" s="73">
        <f t="shared" si="3"/>
        <v>1.700527830283359E-2</v>
      </c>
      <c r="L20" s="73">
        <f t="shared" si="4"/>
        <v>1.4854011593150283E-2</v>
      </c>
      <c r="M20" s="74">
        <v>0.79032258064516125</v>
      </c>
      <c r="N20" s="74">
        <v>0.81132075471698117</v>
      </c>
      <c r="O20" s="74">
        <f t="shared" si="5"/>
        <v>2.0998174071819919E-2</v>
      </c>
      <c r="P20" s="75">
        <f t="shared" si="6"/>
        <v>0.44296192142475599</v>
      </c>
      <c r="Q20" s="76">
        <f t="shared" si="7"/>
        <v>1.3845591471546107E-2</v>
      </c>
      <c r="R20" s="76">
        <f t="shared" si="8"/>
        <v>1.4140989035957927E-2</v>
      </c>
      <c r="S20" s="76">
        <f t="shared" si="9"/>
        <v>1.3993290253752018E-2</v>
      </c>
      <c r="T20" s="77">
        <f t="shared" si="10"/>
        <v>1.4638831258300717E-2</v>
      </c>
      <c r="U20" s="78">
        <f t="shared" si="11"/>
        <v>1.4638831258300723E-2</v>
      </c>
      <c r="V20" s="79">
        <f t="shared" si="12"/>
        <v>4.3916493774902164E-4</v>
      </c>
      <c r="W20" s="51"/>
      <c r="X20" s="80"/>
      <c r="Y20" s="80"/>
      <c r="Z20" s="80"/>
    </row>
    <row r="21" spans="1:26" ht="11.25">
      <c r="A21" s="69">
        <v>280210</v>
      </c>
      <c r="B21" s="69" t="s">
        <v>189</v>
      </c>
      <c r="C21" s="69" t="s">
        <v>189</v>
      </c>
      <c r="D21" s="70">
        <v>18.562142306479874</v>
      </c>
      <c r="E21" s="70">
        <v>17.03919005216958</v>
      </c>
      <c r="F21" s="71">
        <f>100-'4. CÁLCULO DO IQS'!$D21</f>
        <v>81.437857693520129</v>
      </c>
      <c r="G21" s="70">
        <f>100-'4. CÁLCULO DO IQS'!$E21</f>
        <v>82.960809947830427</v>
      </c>
      <c r="H21" s="70">
        <f t="shared" si="0"/>
        <v>1.5229522543102973</v>
      </c>
      <c r="I21" s="72">
        <f t="shared" si="1"/>
        <v>0.44477479627672289</v>
      </c>
      <c r="J21" s="73">
        <f t="shared" si="2"/>
        <v>1.342550553159676E-2</v>
      </c>
      <c r="K21" s="73">
        <f t="shared" si="3"/>
        <v>1.4558886709091216E-2</v>
      </c>
      <c r="L21" s="73">
        <f t="shared" si="4"/>
        <v>1.3992196120343988E-2</v>
      </c>
      <c r="M21" s="74">
        <v>0.64426059979317474</v>
      </c>
      <c r="N21" s="74">
        <v>0.70983213429256597</v>
      </c>
      <c r="O21" s="74">
        <f t="shared" si="5"/>
        <v>6.5571534499391237E-2</v>
      </c>
      <c r="P21" s="75">
        <f t="shared" si="6"/>
        <v>0.58730464317818798</v>
      </c>
      <c r="Q21" s="76">
        <f t="shared" si="7"/>
        <v>1.2113637778462735E-2</v>
      </c>
      <c r="R21" s="76">
        <f t="shared" si="8"/>
        <v>1.8748944589271392E-2</v>
      </c>
      <c r="S21" s="76">
        <f t="shared" si="9"/>
        <v>1.5431291183867064E-2</v>
      </c>
      <c r="T21" s="77">
        <f t="shared" si="10"/>
        <v>1.4351969886224756E-2</v>
      </c>
      <c r="U21" s="78">
        <f t="shared" si="11"/>
        <v>1.4351969886224761E-2</v>
      </c>
      <c r="V21" s="79">
        <f t="shared" si="12"/>
        <v>4.3055909658674284E-4</v>
      </c>
      <c r="W21" s="51"/>
      <c r="X21" s="80"/>
      <c r="Y21" s="80"/>
      <c r="Z21" s="80"/>
    </row>
    <row r="22" spans="1:26" ht="11.25">
      <c r="A22" s="69">
        <v>280220</v>
      </c>
      <c r="B22" s="69" t="s">
        <v>198</v>
      </c>
      <c r="C22" s="69" t="s">
        <v>208</v>
      </c>
      <c r="D22" s="70">
        <v>22.555107714747276</v>
      </c>
      <c r="E22" s="70">
        <v>25.988784415750704</v>
      </c>
      <c r="F22" s="71">
        <f>100-'4. CÁLCULO DO IQS'!$D22</f>
        <v>77.44489228525272</v>
      </c>
      <c r="G22" s="70">
        <f>100-'4. CÁLCULO DO IQS'!$E22</f>
        <v>74.0112155842493</v>
      </c>
      <c r="H22" s="70">
        <f t="shared" si="0"/>
        <v>-3.4336767010034208</v>
      </c>
      <c r="I22" s="72">
        <f t="shared" si="1"/>
        <v>0.2990499049904996</v>
      </c>
      <c r="J22" s="73">
        <f t="shared" si="2"/>
        <v>1.1977197243510335E-2</v>
      </c>
      <c r="K22" s="73">
        <f t="shared" si="3"/>
        <v>9.7888498259518664E-3</v>
      </c>
      <c r="L22" s="73">
        <f t="shared" si="4"/>
        <v>1.0883023534731102E-2</v>
      </c>
      <c r="M22" s="74">
        <v>0.8764044943820225</v>
      </c>
      <c r="N22" s="74">
        <v>0.81818181818181823</v>
      </c>
      <c r="O22" s="74">
        <f t="shared" si="5"/>
        <v>-5.8222676200204271E-2</v>
      </c>
      <c r="P22" s="75">
        <f t="shared" si="6"/>
        <v>0.18641960470923469</v>
      </c>
      <c r="Q22" s="76">
        <f t="shared" si="7"/>
        <v>1.3962678925850935E-2</v>
      </c>
      <c r="R22" s="76">
        <f t="shared" si="8"/>
        <v>5.9512058684454911E-3</v>
      </c>
      <c r="S22" s="76">
        <f t="shared" si="9"/>
        <v>9.9569423971482135E-3</v>
      </c>
      <c r="T22" s="77">
        <f t="shared" si="10"/>
        <v>1.0651503250335381E-2</v>
      </c>
      <c r="U22" s="78">
        <f t="shared" si="11"/>
        <v>1.0651503250335384E-2</v>
      </c>
      <c r="V22" s="79">
        <f t="shared" si="12"/>
        <v>3.1954509751006151E-4</v>
      </c>
      <c r="W22" s="51"/>
      <c r="X22" s="80"/>
      <c r="Y22" s="80"/>
      <c r="Z22" s="80"/>
    </row>
    <row r="23" spans="1:26" ht="11.25">
      <c r="A23" s="69">
        <v>280230</v>
      </c>
      <c r="B23" s="69" t="s">
        <v>191</v>
      </c>
      <c r="C23" s="69" t="s">
        <v>209</v>
      </c>
      <c r="D23" s="70">
        <v>19.36026936026936</v>
      </c>
      <c r="E23" s="70">
        <v>25.074555074555075</v>
      </c>
      <c r="F23" s="71">
        <f>100-'4. CÁLCULO DO IQS'!$D23</f>
        <v>80.639730639730644</v>
      </c>
      <c r="G23" s="70">
        <f>100-'4. CÁLCULO DO IQS'!$E23</f>
        <v>74.925444925444921</v>
      </c>
      <c r="H23" s="70">
        <f t="shared" si="0"/>
        <v>-5.7142857142857224</v>
      </c>
      <c r="I23" s="72">
        <f t="shared" si="1"/>
        <v>0.2319999999999999</v>
      </c>
      <c r="J23" s="73">
        <f t="shared" si="2"/>
        <v>1.2125146511183689E-2</v>
      </c>
      <c r="K23" s="73">
        <f t="shared" si="3"/>
        <v>7.5940942355189143E-3</v>
      </c>
      <c r="L23" s="73">
        <f t="shared" si="4"/>
        <v>9.8596203733513008E-3</v>
      </c>
      <c r="M23" s="74">
        <v>0.74545454545454548</v>
      </c>
      <c r="N23" s="74">
        <v>0.74285714285714288</v>
      </c>
      <c r="O23" s="74">
        <f t="shared" si="5"/>
        <v>-2.5974025974025983E-3</v>
      </c>
      <c r="P23" s="75">
        <f t="shared" si="6"/>
        <v>0.36655193740949127</v>
      </c>
      <c r="Q23" s="76">
        <f t="shared" si="7"/>
        <v>1.2677225945375769E-2</v>
      </c>
      <c r="R23" s="76">
        <f t="shared" si="8"/>
        <v>1.1701698672754279E-2</v>
      </c>
      <c r="S23" s="76">
        <f t="shared" si="9"/>
        <v>1.2189462309065025E-2</v>
      </c>
      <c r="T23" s="77">
        <f t="shared" si="10"/>
        <v>1.0442080857279733E-2</v>
      </c>
      <c r="U23" s="78">
        <f t="shared" si="11"/>
        <v>1.0442080857279736E-2</v>
      </c>
      <c r="V23" s="79">
        <f t="shared" si="12"/>
        <v>3.1326242571839209E-4</v>
      </c>
      <c r="W23" s="51"/>
      <c r="X23" s="80"/>
      <c r="Y23" s="80"/>
      <c r="Z23" s="80"/>
    </row>
    <row r="24" spans="1:26" ht="11.25">
      <c r="A24" s="69">
        <v>280240</v>
      </c>
      <c r="B24" s="69" t="s">
        <v>198</v>
      </c>
      <c r="C24" s="69" t="s">
        <v>210</v>
      </c>
      <c r="D24" s="70">
        <v>15.307818796190888</v>
      </c>
      <c r="E24" s="70">
        <v>17.681987837026597</v>
      </c>
      <c r="F24" s="71">
        <f>100-'4. CÁLCULO DO IQS'!$D24</f>
        <v>84.692181203809113</v>
      </c>
      <c r="G24" s="70">
        <f>100-'4. CÁLCULO DO IQS'!$E24</f>
        <v>82.318012162973403</v>
      </c>
      <c r="H24" s="70">
        <f t="shared" si="0"/>
        <v>-2.3741690408357101</v>
      </c>
      <c r="I24" s="72">
        <f t="shared" si="1"/>
        <v>0.33019943019943027</v>
      </c>
      <c r="J24" s="73">
        <f t="shared" si="2"/>
        <v>1.332148189415008E-2</v>
      </c>
      <c r="K24" s="73">
        <f t="shared" si="3"/>
        <v>1.0808472368315192E-2</v>
      </c>
      <c r="L24" s="73">
        <f t="shared" si="4"/>
        <v>1.2064977131232637E-2</v>
      </c>
      <c r="M24" s="74">
        <v>0.68992248062015504</v>
      </c>
      <c r="N24" s="74">
        <v>0.66666666666666663</v>
      </c>
      <c r="O24" s="74">
        <f t="shared" si="5"/>
        <v>-2.3255813953488413E-2</v>
      </c>
      <c r="P24" s="75">
        <f t="shared" si="6"/>
        <v>0.29965342911584791</v>
      </c>
      <c r="Q24" s="76">
        <f t="shared" si="7"/>
        <v>1.1376997643285947E-2</v>
      </c>
      <c r="R24" s="76">
        <f t="shared" si="8"/>
        <v>9.5660499261090316E-3</v>
      </c>
      <c r="S24" s="76">
        <f t="shared" si="9"/>
        <v>1.0471523784697489E-2</v>
      </c>
      <c r="T24" s="77">
        <f t="shared" si="10"/>
        <v>1.166661379459885E-2</v>
      </c>
      <c r="U24" s="78">
        <f t="shared" si="11"/>
        <v>1.1666613794598853E-2</v>
      </c>
      <c r="V24" s="79">
        <f t="shared" si="12"/>
        <v>3.499984138379656E-4</v>
      </c>
      <c r="W24" s="51"/>
      <c r="X24" s="80"/>
      <c r="Y24" s="80"/>
      <c r="Z24" s="80"/>
    </row>
    <row r="25" spans="1:26" ht="11.25">
      <c r="A25" s="69">
        <v>280250</v>
      </c>
      <c r="B25" s="69" t="s">
        <v>200</v>
      </c>
      <c r="C25" s="69" t="s">
        <v>211</v>
      </c>
      <c r="D25" s="70">
        <v>36.169502836169507</v>
      </c>
      <c r="E25" s="70">
        <v>30.613947280613946</v>
      </c>
      <c r="F25" s="71">
        <f>100-'4. CÁLCULO DO IQS'!$D25</f>
        <v>63.830497163830493</v>
      </c>
      <c r="G25" s="70">
        <f>100-'4. CÁLCULO DO IQS'!$E25</f>
        <v>69.386052719386058</v>
      </c>
      <c r="H25" s="70">
        <f t="shared" si="0"/>
        <v>5.5555555555555642</v>
      </c>
      <c r="I25" s="72">
        <f t="shared" si="1"/>
        <v>0.5633333333333338</v>
      </c>
      <c r="J25" s="73">
        <f t="shared" si="2"/>
        <v>1.1228709497720417E-2</v>
      </c>
      <c r="K25" s="73">
        <f t="shared" si="3"/>
        <v>1.8439682841992787E-2</v>
      </c>
      <c r="L25" s="73">
        <f t="shared" si="4"/>
        <v>1.4834196169856602E-2</v>
      </c>
      <c r="M25" s="74">
        <v>0.89189189189189189</v>
      </c>
      <c r="N25" s="74">
        <v>0.80555555555555558</v>
      </c>
      <c r="O25" s="74">
        <f t="shared" si="5"/>
        <v>-8.6336336336336306E-2</v>
      </c>
      <c r="P25" s="75">
        <f t="shared" si="6"/>
        <v>9.537862903287217E-2</v>
      </c>
      <c r="Q25" s="76">
        <f t="shared" si="7"/>
        <v>1.3747205485637187E-2</v>
      </c>
      <c r="R25" s="76">
        <f t="shared" si="8"/>
        <v>3.0448399336005902E-3</v>
      </c>
      <c r="S25" s="76">
        <f t="shared" si="9"/>
        <v>8.3960227096188892E-3</v>
      </c>
      <c r="T25" s="77">
        <f t="shared" si="10"/>
        <v>1.3224652804797173E-2</v>
      </c>
      <c r="U25" s="78">
        <f t="shared" si="11"/>
        <v>1.3224652804797178E-2</v>
      </c>
      <c r="V25" s="79">
        <f t="shared" si="12"/>
        <v>3.9673958414391532E-4</v>
      </c>
      <c r="W25" s="51"/>
      <c r="X25" s="80"/>
      <c r="Y25" s="80"/>
      <c r="Z25" s="80"/>
    </row>
    <row r="26" spans="1:26" ht="11.25">
      <c r="A26" s="69">
        <v>280260</v>
      </c>
      <c r="B26" s="69" t="s">
        <v>198</v>
      </c>
      <c r="C26" s="69" t="s">
        <v>212</v>
      </c>
      <c r="D26" s="70">
        <v>12.559457003901448</v>
      </c>
      <c r="E26" s="70">
        <v>14.279253085223237</v>
      </c>
      <c r="F26" s="71">
        <f>100-'4. CÁLCULO DO IQS'!$D26</f>
        <v>87.440542996098557</v>
      </c>
      <c r="G26" s="70">
        <f>100-'4. CÁLCULO DO IQS'!$E26</f>
        <v>85.720746914776768</v>
      </c>
      <c r="H26" s="70">
        <f t="shared" si="0"/>
        <v>-1.719796081321789</v>
      </c>
      <c r="I26" s="72">
        <f t="shared" si="1"/>
        <v>0.34943799520913954</v>
      </c>
      <c r="J26" s="73">
        <f t="shared" si="2"/>
        <v>1.3872144722317023E-2</v>
      </c>
      <c r="K26" s="73">
        <f t="shared" si="3"/>
        <v>1.1438211487452644E-2</v>
      </c>
      <c r="L26" s="73">
        <f t="shared" si="4"/>
        <v>1.2655178104884833E-2</v>
      </c>
      <c r="M26" s="74">
        <v>0.76623376623376627</v>
      </c>
      <c r="N26" s="74">
        <v>0.79104477611940294</v>
      </c>
      <c r="O26" s="74">
        <f t="shared" si="5"/>
        <v>2.481100988563667E-2</v>
      </c>
      <c r="P26" s="75">
        <f t="shared" si="6"/>
        <v>0.45530909681575132</v>
      </c>
      <c r="Q26" s="76">
        <f t="shared" si="7"/>
        <v>1.349957183046616E-2</v>
      </c>
      <c r="R26" s="76">
        <f t="shared" si="8"/>
        <v>1.4535156713548637E-2</v>
      </c>
      <c r="S26" s="76">
        <f t="shared" si="9"/>
        <v>1.4017364272007398E-2</v>
      </c>
      <c r="T26" s="77">
        <f t="shared" si="10"/>
        <v>1.2995724646665475E-2</v>
      </c>
      <c r="U26" s="78">
        <f t="shared" si="11"/>
        <v>1.2995724646665478E-2</v>
      </c>
      <c r="V26" s="79">
        <f t="shared" si="12"/>
        <v>3.8987173939996435E-4</v>
      </c>
      <c r="W26" s="51"/>
      <c r="X26" s="80"/>
      <c r="Y26" s="80"/>
      <c r="Z26" s="80"/>
    </row>
    <row r="27" spans="1:26" ht="11.25">
      <c r="A27" s="69">
        <v>280270</v>
      </c>
      <c r="B27" s="69" t="s">
        <v>185</v>
      </c>
      <c r="C27" s="69" t="s">
        <v>213</v>
      </c>
      <c r="D27" s="70">
        <v>31.753209061575831</v>
      </c>
      <c r="E27" s="70">
        <v>27.866658422664823</v>
      </c>
      <c r="F27" s="71">
        <f>100-'4. CÁLCULO DO IQS'!$D27</f>
        <v>68.246790938424169</v>
      </c>
      <c r="G27" s="70">
        <f>100-'4. CÁLCULO DO IQS'!$E27</f>
        <v>72.133341577335173</v>
      </c>
      <c r="H27" s="70">
        <f t="shared" si="0"/>
        <v>3.8865506389110038</v>
      </c>
      <c r="I27" s="72">
        <f t="shared" si="1"/>
        <v>0.51426458878398373</v>
      </c>
      <c r="J27" s="73">
        <f t="shared" si="2"/>
        <v>1.1673301851417111E-2</v>
      </c>
      <c r="K27" s="73">
        <f t="shared" si="3"/>
        <v>1.6833507539723954E-2</v>
      </c>
      <c r="L27" s="73">
        <f t="shared" si="4"/>
        <v>1.4253404695570532E-2</v>
      </c>
      <c r="M27" s="74">
        <v>0.77941176470588236</v>
      </c>
      <c r="N27" s="74">
        <v>0.72881355932203384</v>
      </c>
      <c r="O27" s="74">
        <f t="shared" si="5"/>
        <v>-5.0598205383848516E-2</v>
      </c>
      <c r="P27" s="75">
        <f t="shared" si="6"/>
        <v>0.21111006688227857</v>
      </c>
      <c r="Q27" s="76">
        <f t="shared" si="7"/>
        <v>1.2437565220202432E-2</v>
      </c>
      <c r="R27" s="76">
        <f t="shared" si="8"/>
        <v>6.7394170847927988E-3</v>
      </c>
      <c r="S27" s="76">
        <f t="shared" si="9"/>
        <v>9.5884911524976163E-3</v>
      </c>
      <c r="T27" s="77">
        <f t="shared" si="10"/>
        <v>1.3087176309802304E-2</v>
      </c>
      <c r="U27" s="78">
        <f t="shared" si="11"/>
        <v>1.308717630980231E-2</v>
      </c>
      <c r="V27" s="79">
        <f t="shared" si="12"/>
        <v>3.9261528929406924E-4</v>
      </c>
      <c r="W27" s="51"/>
      <c r="X27" s="80"/>
      <c r="Y27" s="80"/>
      <c r="Z27" s="80"/>
    </row>
    <row r="28" spans="1:26" ht="11.25">
      <c r="A28" s="69">
        <v>280280</v>
      </c>
      <c r="B28" s="69" t="s">
        <v>189</v>
      </c>
      <c r="C28" s="69" t="s">
        <v>214</v>
      </c>
      <c r="D28" s="70">
        <v>9.4683603857915788</v>
      </c>
      <c r="E28" s="70">
        <v>12.026713841006021</v>
      </c>
      <c r="F28" s="71">
        <f>100-'4. CÁLCULO DO IQS'!$D28</f>
        <v>90.531639614208416</v>
      </c>
      <c r="G28" s="70">
        <f>100-'4. CÁLCULO DO IQS'!$E28</f>
        <v>87.973286158993972</v>
      </c>
      <c r="H28" s="70">
        <f t="shared" si="0"/>
        <v>-2.5583534552144442</v>
      </c>
      <c r="I28" s="72">
        <f t="shared" si="1"/>
        <v>0.32478440841669548</v>
      </c>
      <c r="J28" s="73">
        <f t="shared" si="2"/>
        <v>1.4236671998538097E-2</v>
      </c>
      <c r="K28" s="73">
        <f t="shared" si="3"/>
        <v>1.0631221567860555E-2</v>
      </c>
      <c r="L28" s="73">
        <f t="shared" si="4"/>
        <v>1.2433946783199326E-2</v>
      </c>
      <c r="M28" s="74">
        <v>0.55504587155963303</v>
      </c>
      <c r="N28" s="74">
        <v>0.68609865470852016</v>
      </c>
      <c r="O28" s="74">
        <f t="shared" si="5"/>
        <v>0.13105278314888713</v>
      </c>
      <c r="P28" s="75">
        <f t="shared" si="6"/>
        <v>0.79935375868609149</v>
      </c>
      <c r="Q28" s="76">
        <f t="shared" si="7"/>
        <v>1.1708614166520739E-2</v>
      </c>
      <c r="R28" s="76">
        <f t="shared" si="8"/>
        <v>2.551833959242901E-2</v>
      </c>
      <c r="S28" s="76">
        <f t="shared" si="9"/>
        <v>1.8613476879474875E-2</v>
      </c>
      <c r="T28" s="77">
        <f t="shared" si="10"/>
        <v>1.3978829307268213E-2</v>
      </c>
      <c r="U28" s="78">
        <f t="shared" si="11"/>
        <v>1.3978829307268218E-2</v>
      </c>
      <c r="V28" s="79">
        <f t="shared" si="12"/>
        <v>4.1936487921804649E-4</v>
      </c>
      <c r="W28" s="51"/>
      <c r="X28" s="80"/>
      <c r="Y28" s="80"/>
      <c r="Z28" s="80"/>
    </row>
    <row r="29" spans="1:26" ht="11.25">
      <c r="A29" s="69">
        <v>280290</v>
      </c>
      <c r="B29" s="69" t="s">
        <v>191</v>
      </c>
      <c r="C29" s="69" t="s">
        <v>191</v>
      </c>
      <c r="D29" s="70">
        <v>15.903283404044899</v>
      </c>
      <c r="E29" s="70">
        <v>14.779122404949035</v>
      </c>
      <c r="F29" s="71">
        <f>100-'4. CÁLCULO DO IQS'!$D29</f>
        <v>84.096716595955101</v>
      </c>
      <c r="G29" s="70">
        <f>100-'4. CÁLCULO DO IQS'!$E29</f>
        <v>85.220877595050965</v>
      </c>
      <c r="H29" s="70">
        <f t="shared" si="0"/>
        <v>1.1241609990958636</v>
      </c>
      <c r="I29" s="72">
        <f t="shared" si="1"/>
        <v>0.43305033337341858</v>
      </c>
      <c r="J29" s="73">
        <f t="shared" si="2"/>
        <v>1.3791251125433453E-2</v>
      </c>
      <c r="K29" s="73">
        <f t="shared" si="3"/>
        <v>1.4175107932588894E-2</v>
      </c>
      <c r="L29" s="73">
        <f t="shared" si="4"/>
        <v>1.3983179529011174E-2</v>
      </c>
      <c r="M29" s="74">
        <v>0.76070901033973415</v>
      </c>
      <c r="N29" s="74">
        <v>0.78750952018278753</v>
      </c>
      <c r="O29" s="74">
        <f t="shared" si="5"/>
        <v>2.6800509843053377E-2</v>
      </c>
      <c r="P29" s="75">
        <f t="shared" si="6"/>
        <v>0.46175173062274227</v>
      </c>
      <c r="Q29" s="76">
        <f t="shared" si="7"/>
        <v>1.343924093277723E-2</v>
      </c>
      <c r="R29" s="76">
        <f t="shared" si="8"/>
        <v>1.4740829503061373E-2</v>
      </c>
      <c r="S29" s="76">
        <f t="shared" si="9"/>
        <v>1.4090035217919301E-2</v>
      </c>
      <c r="T29" s="77">
        <f t="shared" si="10"/>
        <v>1.4009893451238205E-2</v>
      </c>
      <c r="U29" s="78">
        <f t="shared" si="11"/>
        <v>1.4009893451238211E-2</v>
      </c>
      <c r="V29" s="79">
        <f t="shared" si="12"/>
        <v>4.2029680353714629E-4</v>
      </c>
      <c r="W29" s="51"/>
      <c r="X29" s="80"/>
      <c r="Y29" s="80"/>
      <c r="Z29" s="80"/>
    </row>
    <row r="30" spans="1:26" ht="11.25">
      <c r="A30" s="69">
        <v>280300</v>
      </c>
      <c r="B30" s="69" t="s">
        <v>189</v>
      </c>
      <c r="C30" s="69" t="s">
        <v>215</v>
      </c>
      <c r="D30" s="70">
        <v>17.20446328265658</v>
      </c>
      <c r="E30" s="70">
        <v>16.104905648040219</v>
      </c>
      <c r="F30" s="71">
        <f>100-'4. CÁLCULO DO IQS'!$D30</f>
        <v>82.795536717343424</v>
      </c>
      <c r="G30" s="70">
        <f>100-'4. CÁLCULO DO IQS'!$E30</f>
        <v>83.895094351959784</v>
      </c>
      <c r="H30" s="70">
        <f t="shared" si="0"/>
        <v>1.0995576346163602</v>
      </c>
      <c r="I30" s="72">
        <f t="shared" si="1"/>
        <v>0.43232699445772116</v>
      </c>
      <c r="J30" s="73">
        <f t="shared" si="2"/>
        <v>1.3576700299868804E-2</v>
      </c>
      <c r="K30" s="73">
        <f t="shared" si="3"/>
        <v>1.4151430760649134E-2</v>
      </c>
      <c r="L30" s="73">
        <f t="shared" si="4"/>
        <v>1.3864065530258969E-2</v>
      </c>
      <c r="M30" s="74">
        <v>0.78275862068965518</v>
      </c>
      <c r="N30" s="74">
        <v>0.79783393501805056</v>
      </c>
      <c r="O30" s="74">
        <f t="shared" si="5"/>
        <v>1.5075314328395373E-2</v>
      </c>
      <c r="P30" s="75">
        <f t="shared" si="6"/>
        <v>0.42378181726099384</v>
      </c>
      <c r="Q30" s="76">
        <f t="shared" si="7"/>
        <v>1.3615432197650872E-2</v>
      </c>
      <c r="R30" s="76">
        <f t="shared" si="8"/>
        <v>1.3528688904569854E-2</v>
      </c>
      <c r="S30" s="76">
        <f t="shared" si="9"/>
        <v>1.3572060551110363E-2</v>
      </c>
      <c r="T30" s="77">
        <f t="shared" si="10"/>
        <v>1.3791064285471817E-2</v>
      </c>
      <c r="U30" s="78">
        <f t="shared" si="11"/>
        <v>1.3791064285471822E-2</v>
      </c>
      <c r="V30" s="79">
        <f t="shared" si="12"/>
        <v>4.1373192856415463E-4</v>
      </c>
      <c r="W30" s="51"/>
      <c r="X30" s="80"/>
      <c r="Y30" s="80"/>
      <c r="Z30" s="80"/>
    </row>
    <row r="31" spans="1:26" ht="11.25">
      <c r="A31" s="69">
        <v>280310</v>
      </c>
      <c r="B31" s="69" t="s">
        <v>198</v>
      </c>
      <c r="C31" s="69" t="s">
        <v>216</v>
      </c>
      <c r="D31" s="70">
        <v>24.894664196723692</v>
      </c>
      <c r="E31" s="70">
        <v>18.94228324434274</v>
      </c>
      <c r="F31" s="71">
        <f>100-'4. CÁLCULO DO IQS'!$D31</f>
        <v>75.105335803276304</v>
      </c>
      <c r="G31" s="70">
        <f>100-'4. CÁLCULO DO IQS'!$E31</f>
        <v>81.057716755657253</v>
      </c>
      <c r="H31" s="70">
        <f t="shared" si="0"/>
        <v>5.952380952380949</v>
      </c>
      <c r="I31" s="72">
        <f t="shared" si="1"/>
        <v>0.57500000000000007</v>
      </c>
      <c r="J31" s="73">
        <f t="shared" si="2"/>
        <v>1.3117528931624652E-2</v>
      </c>
      <c r="K31" s="73">
        <f t="shared" si="3"/>
        <v>1.8821569764755939E-2</v>
      </c>
      <c r="L31" s="73">
        <f t="shared" si="4"/>
        <v>1.5969549348190296E-2</v>
      </c>
      <c r="M31" s="74">
        <v>0.76086956521739135</v>
      </c>
      <c r="N31" s="74">
        <v>0.83333333333333337</v>
      </c>
      <c r="O31" s="74">
        <f t="shared" si="5"/>
        <v>7.2463768115942018E-2</v>
      </c>
      <c r="P31" s="75">
        <f t="shared" si="6"/>
        <v>0.60962388834234815</v>
      </c>
      <c r="Q31" s="76">
        <f t="shared" si="7"/>
        <v>1.4221247054107435E-2</v>
      </c>
      <c r="R31" s="76">
        <f t="shared" si="8"/>
        <v>1.9461457755509448E-2</v>
      </c>
      <c r="S31" s="76">
        <f t="shared" si="9"/>
        <v>1.6841352404808441E-2</v>
      </c>
      <c r="T31" s="77">
        <f t="shared" si="10"/>
        <v>1.6187500112344832E-2</v>
      </c>
      <c r="U31" s="78">
        <f t="shared" si="11"/>
        <v>1.6187500112344839E-2</v>
      </c>
      <c r="V31" s="79">
        <f t="shared" si="12"/>
        <v>4.8562500337034513E-4</v>
      </c>
      <c r="W31" s="51"/>
      <c r="X31" s="80"/>
      <c r="Y31" s="80"/>
      <c r="Z31" s="80"/>
    </row>
    <row r="32" spans="1:26" ht="11.25">
      <c r="A32" s="69">
        <v>280320</v>
      </c>
      <c r="B32" s="69" t="s">
        <v>188</v>
      </c>
      <c r="C32" s="69" t="s">
        <v>217</v>
      </c>
      <c r="D32" s="70">
        <v>11.161379159356914</v>
      </c>
      <c r="E32" s="70">
        <v>13.67812825613337</v>
      </c>
      <c r="F32" s="71">
        <f>100-'4. CÁLCULO DO IQS'!$D32</f>
        <v>88.838620840643088</v>
      </c>
      <c r="G32" s="70">
        <f>100-'4. CÁLCULO DO IQS'!$E32</f>
        <v>86.321871743866637</v>
      </c>
      <c r="H32" s="70">
        <f t="shared" si="0"/>
        <v>-2.5167490967764508</v>
      </c>
      <c r="I32" s="72">
        <f t="shared" si="1"/>
        <v>0.32600757655477253</v>
      </c>
      <c r="J32" s="73">
        <f t="shared" si="2"/>
        <v>1.3969424446601311E-2</v>
      </c>
      <c r="K32" s="73">
        <f t="shared" si="3"/>
        <v>1.0671259732112458E-2</v>
      </c>
      <c r="L32" s="73">
        <f t="shared" si="4"/>
        <v>1.2320342089356884E-2</v>
      </c>
      <c r="M32" s="74">
        <v>0.61521739130434783</v>
      </c>
      <c r="N32" s="74">
        <v>0.71568627450980393</v>
      </c>
      <c r="O32" s="74">
        <f t="shared" si="5"/>
        <v>0.10046888320545611</v>
      </c>
      <c r="P32" s="75">
        <f t="shared" si="6"/>
        <v>0.70031336062494831</v>
      </c>
      <c r="Q32" s="76">
        <f t="shared" si="7"/>
        <v>1.2213541587645208E-2</v>
      </c>
      <c r="R32" s="76">
        <f t="shared" si="8"/>
        <v>2.2356602397062803E-2</v>
      </c>
      <c r="S32" s="76">
        <f t="shared" si="9"/>
        <v>1.7285071992354004E-2</v>
      </c>
      <c r="T32" s="77">
        <f t="shared" si="10"/>
        <v>1.3561524565106165E-2</v>
      </c>
      <c r="U32" s="78">
        <f t="shared" si="11"/>
        <v>1.356152456510617E-2</v>
      </c>
      <c r="V32" s="79">
        <f t="shared" si="12"/>
        <v>4.0684573695318508E-4</v>
      </c>
      <c r="W32" s="51"/>
      <c r="X32" s="80"/>
      <c r="Y32" s="80"/>
      <c r="Z32" s="80"/>
    </row>
    <row r="33" spans="1:26" ht="11.25">
      <c r="A33" s="69">
        <v>280330</v>
      </c>
      <c r="B33" s="69" t="s">
        <v>200</v>
      </c>
      <c r="C33" s="69" t="s">
        <v>218</v>
      </c>
      <c r="D33" s="70">
        <v>12.959876035968351</v>
      </c>
      <c r="E33" s="70">
        <v>6.9808027923211178</v>
      </c>
      <c r="F33" s="71">
        <f>100-'4. CÁLCULO DO IQS'!$D33</f>
        <v>87.04012396403165</v>
      </c>
      <c r="G33" s="70">
        <f>100-'4. CÁLCULO DO IQS'!$E33</f>
        <v>93.019197207678886</v>
      </c>
      <c r="H33" s="70">
        <f t="shared" si="0"/>
        <v>5.9790732436472354</v>
      </c>
      <c r="I33" s="72">
        <f t="shared" si="1"/>
        <v>0.57578475336322887</v>
      </c>
      <c r="J33" s="73">
        <f t="shared" si="2"/>
        <v>1.5053249208170754E-2</v>
      </c>
      <c r="K33" s="73">
        <f t="shared" si="3"/>
        <v>1.8847257225928352E-2</v>
      </c>
      <c r="L33" s="73">
        <f t="shared" si="4"/>
        <v>1.6950253217049554E-2</v>
      </c>
      <c r="M33" s="74">
        <v>0.8586387434554974</v>
      </c>
      <c r="N33" s="74">
        <v>0.84183673469387754</v>
      </c>
      <c r="O33" s="74">
        <f t="shared" si="5"/>
        <v>-1.6802008761619858E-2</v>
      </c>
      <c r="P33" s="75">
        <f t="shared" si="6"/>
        <v>0.32055290355808702</v>
      </c>
      <c r="Q33" s="76">
        <f t="shared" si="7"/>
        <v>1.4366361819965673E-2</v>
      </c>
      <c r="R33" s="76">
        <f t="shared" si="8"/>
        <v>1.0233238739979092E-2</v>
      </c>
      <c r="S33" s="76">
        <f t="shared" si="9"/>
        <v>1.2299800279972382E-2</v>
      </c>
      <c r="T33" s="77">
        <f t="shared" si="10"/>
        <v>1.5787639982780259E-2</v>
      </c>
      <c r="U33" s="78">
        <f t="shared" si="11"/>
        <v>1.5787639982780266E-2</v>
      </c>
      <c r="V33" s="79">
        <f t="shared" si="12"/>
        <v>4.7362919948340797E-4</v>
      </c>
      <c r="W33" s="51"/>
      <c r="X33" s="80"/>
      <c r="Y33" s="80"/>
      <c r="Z33" s="80"/>
    </row>
    <row r="34" spans="1:26" ht="11.25">
      <c r="A34" s="69">
        <v>280340</v>
      </c>
      <c r="B34" s="69" t="s">
        <v>185</v>
      </c>
      <c r="C34" s="69" t="s">
        <v>219</v>
      </c>
      <c r="D34" s="70">
        <v>27.439185866152158</v>
      </c>
      <c r="E34" s="70">
        <v>23.601314769397813</v>
      </c>
      <c r="F34" s="71">
        <f>100-'4. CÁLCULO DO IQS'!$D34</f>
        <v>72.560814133847842</v>
      </c>
      <c r="G34" s="70">
        <f>100-'4. CÁLCULO DO IQS'!$E34</f>
        <v>76.398685230602183</v>
      </c>
      <c r="H34" s="70">
        <f t="shared" si="0"/>
        <v>3.8378710967543412</v>
      </c>
      <c r="I34" s="72">
        <f t="shared" si="1"/>
        <v>0.51283341024457785</v>
      </c>
      <c r="J34" s="73">
        <f t="shared" si="2"/>
        <v>1.2363560237842073E-2</v>
      </c>
      <c r="K34" s="73">
        <f t="shared" si="3"/>
        <v>1.6786660536723522E-2</v>
      </c>
      <c r="L34" s="73">
        <f t="shared" si="4"/>
        <v>1.4575110387282798E-2</v>
      </c>
      <c r="M34" s="74">
        <v>0.83333333333333337</v>
      </c>
      <c r="N34" s="74">
        <v>0.80710659898477155</v>
      </c>
      <c r="O34" s="74">
        <f t="shared" si="5"/>
        <v>-2.622673434856182E-2</v>
      </c>
      <c r="P34" s="75">
        <f t="shared" si="6"/>
        <v>0.29003264369998283</v>
      </c>
      <c r="Q34" s="76">
        <f t="shared" si="7"/>
        <v>1.3773674811795422E-2</v>
      </c>
      <c r="R34" s="76">
        <f t="shared" si="8"/>
        <v>9.2589187382961704E-3</v>
      </c>
      <c r="S34" s="76">
        <f t="shared" si="9"/>
        <v>1.1516296775045797E-2</v>
      </c>
      <c r="T34" s="77">
        <f t="shared" si="10"/>
        <v>1.3810406984223547E-2</v>
      </c>
      <c r="U34" s="78">
        <f t="shared" si="11"/>
        <v>1.3810406984223552E-2</v>
      </c>
      <c r="V34" s="79">
        <f t="shared" si="12"/>
        <v>4.1431220952670655E-4</v>
      </c>
      <c r="W34" s="51"/>
      <c r="X34" s="80"/>
      <c r="Y34" s="80"/>
      <c r="Z34" s="80"/>
    </row>
    <row r="35" spans="1:26" ht="11.25">
      <c r="A35" s="69">
        <v>280350</v>
      </c>
      <c r="B35" s="69" t="s">
        <v>220</v>
      </c>
      <c r="C35" s="69" t="s">
        <v>220</v>
      </c>
      <c r="D35" s="70">
        <v>14.55950856817295</v>
      </c>
      <c r="E35" s="70">
        <v>12.756805017806379</v>
      </c>
      <c r="F35" s="71">
        <f>100-'4. CÁLCULO DO IQS'!$D35</f>
        <v>85.440491431827056</v>
      </c>
      <c r="G35" s="70">
        <f>100-'4. CÁLCULO DO IQS'!$E35</f>
        <v>87.243194982193614</v>
      </c>
      <c r="H35" s="70">
        <f t="shared" si="0"/>
        <v>1.8027035503665587</v>
      </c>
      <c r="I35" s="72">
        <f t="shared" si="1"/>
        <v>0.45299948438077697</v>
      </c>
      <c r="J35" s="73">
        <f t="shared" si="2"/>
        <v>1.4118521716026788E-2</v>
      </c>
      <c r="K35" s="73">
        <f t="shared" si="3"/>
        <v>1.4828106780297846E-2</v>
      </c>
      <c r="L35" s="73">
        <f t="shared" si="4"/>
        <v>1.4473314248162318E-2</v>
      </c>
      <c r="M35" s="74">
        <v>0.82846441947565541</v>
      </c>
      <c r="N35" s="74">
        <v>0.82866293034427541</v>
      </c>
      <c r="O35" s="74">
        <f t="shared" si="5"/>
        <v>1.9851086861999434E-4</v>
      </c>
      <c r="P35" s="75">
        <f t="shared" si="6"/>
        <v>0.37560599471191403</v>
      </c>
      <c r="Q35" s="76">
        <f t="shared" si="7"/>
        <v>1.4141544308407873E-2</v>
      </c>
      <c r="R35" s="76">
        <f t="shared" si="8"/>
        <v>1.1990737795197772E-2</v>
      </c>
      <c r="S35" s="76">
        <f t="shared" si="9"/>
        <v>1.3066141051802822E-2</v>
      </c>
      <c r="T35" s="77">
        <f t="shared" si="10"/>
        <v>1.4121520949072444E-2</v>
      </c>
      <c r="U35" s="78">
        <f t="shared" si="11"/>
        <v>1.4121520949072449E-2</v>
      </c>
      <c r="V35" s="79">
        <f t="shared" si="12"/>
        <v>4.2364562847217345E-4</v>
      </c>
      <c r="W35" s="51"/>
      <c r="X35" s="80"/>
      <c r="Y35" s="80"/>
      <c r="Z35" s="80"/>
    </row>
    <row r="36" spans="1:26" ht="11.25">
      <c r="A36" s="69">
        <v>280360</v>
      </c>
      <c r="B36" s="69" t="s">
        <v>188</v>
      </c>
      <c r="C36" s="69" t="s">
        <v>221</v>
      </c>
      <c r="D36" s="70">
        <v>21.363018207913473</v>
      </c>
      <c r="E36" s="70">
        <v>19.53429424122918</v>
      </c>
      <c r="F36" s="71">
        <f>100-'4. CÁLCULO DO IQS'!$D36</f>
        <v>78.63698179208653</v>
      </c>
      <c r="G36" s="70">
        <f>100-'4. CÁLCULO DO IQS'!$E36</f>
        <v>80.465705758770824</v>
      </c>
      <c r="H36" s="70">
        <f t="shared" si="0"/>
        <v>1.8287239666842936</v>
      </c>
      <c r="I36" s="72">
        <f t="shared" si="1"/>
        <v>0.45376448462051838</v>
      </c>
      <c r="J36" s="73">
        <f t="shared" si="2"/>
        <v>1.3021724094154249E-2</v>
      </c>
      <c r="K36" s="73">
        <f t="shared" si="3"/>
        <v>1.4853147659223668E-2</v>
      </c>
      <c r="L36" s="73">
        <f t="shared" si="4"/>
        <v>1.3937435876688959E-2</v>
      </c>
      <c r="M36" s="74">
        <v>0.64739884393063585</v>
      </c>
      <c r="N36" s="74">
        <v>0.67524115755627012</v>
      </c>
      <c r="O36" s="74">
        <f t="shared" si="5"/>
        <v>2.7842313625634274E-2</v>
      </c>
      <c r="P36" s="75">
        <f t="shared" si="6"/>
        <v>0.46512542271300095</v>
      </c>
      <c r="Q36" s="76">
        <f t="shared" si="7"/>
        <v>1.152332558725104E-2</v>
      </c>
      <c r="R36" s="76">
        <f t="shared" si="8"/>
        <v>1.4848530279474836E-2</v>
      </c>
      <c r="S36" s="76">
        <f t="shared" si="9"/>
        <v>1.3185927933362939E-2</v>
      </c>
      <c r="T36" s="77">
        <f t="shared" si="10"/>
        <v>1.3749558890857456E-2</v>
      </c>
      <c r="U36" s="78">
        <f t="shared" si="11"/>
        <v>1.3749558890857461E-2</v>
      </c>
      <c r="V36" s="79">
        <f t="shared" si="12"/>
        <v>4.1248676672572381E-4</v>
      </c>
      <c r="W36" s="51"/>
      <c r="X36" s="80"/>
      <c r="Y36" s="80"/>
      <c r="Z36" s="80"/>
    </row>
    <row r="37" spans="1:26" ht="11.25">
      <c r="A37" s="69">
        <v>280370</v>
      </c>
      <c r="B37" s="69" t="s">
        <v>191</v>
      </c>
      <c r="C37" s="69" t="s">
        <v>222</v>
      </c>
      <c r="D37" s="70">
        <v>38.920263983555124</v>
      </c>
      <c r="E37" s="70">
        <v>48.88525186397527</v>
      </c>
      <c r="F37" s="71">
        <f>100-'4. CÁLCULO DO IQS'!$D37</f>
        <v>61.079736016444876</v>
      </c>
      <c r="G37" s="70">
        <f>100-'4. CÁLCULO DO IQS'!$E37</f>
        <v>51.11474813602473</v>
      </c>
      <c r="H37" s="70">
        <f t="shared" si="0"/>
        <v>-9.9649878804201464</v>
      </c>
      <c r="I37" s="72">
        <f t="shared" si="1"/>
        <v>0.10702935631564783</v>
      </c>
      <c r="J37" s="73">
        <f t="shared" si="2"/>
        <v>8.2718736024625997E-3</v>
      </c>
      <c r="K37" s="73">
        <f t="shared" si="3"/>
        <v>3.503409559603282E-3</v>
      </c>
      <c r="L37" s="73">
        <f t="shared" si="4"/>
        <v>5.8876415810329413E-3</v>
      </c>
      <c r="M37" s="74">
        <v>0.91</v>
      </c>
      <c r="N37" s="74">
        <v>0.87234042553191493</v>
      </c>
      <c r="O37" s="74">
        <f t="shared" si="5"/>
        <v>-3.76595744680851E-2</v>
      </c>
      <c r="P37" s="75">
        <f t="shared" si="6"/>
        <v>0.25300947011841357</v>
      </c>
      <c r="Q37" s="76">
        <f t="shared" si="7"/>
        <v>1.4886922448129485E-2</v>
      </c>
      <c r="R37" s="76">
        <f t="shared" si="8"/>
        <v>8.0770015883763879E-3</v>
      </c>
      <c r="S37" s="76">
        <f t="shared" si="9"/>
        <v>1.1481962018252936E-2</v>
      </c>
      <c r="T37" s="77">
        <f t="shared" si="10"/>
        <v>7.2862216903379394E-3</v>
      </c>
      <c r="U37" s="78">
        <f t="shared" si="11"/>
        <v>7.286221690337942E-3</v>
      </c>
      <c r="V37" s="79">
        <f t="shared" si="12"/>
        <v>2.1858665071013825E-4</v>
      </c>
      <c r="W37" s="51"/>
      <c r="X37" s="80"/>
      <c r="Y37" s="80"/>
      <c r="Z37" s="80"/>
    </row>
    <row r="38" spans="1:26" ht="11.25">
      <c r="A38" s="69">
        <v>280380</v>
      </c>
      <c r="B38" s="69" t="s">
        <v>185</v>
      </c>
      <c r="C38" s="69" t="s">
        <v>223</v>
      </c>
      <c r="D38" s="70">
        <v>5.9523809523809526</v>
      </c>
      <c r="E38" s="70">
        <v>0</v>
      </c>
      <c r="F38" s="71">
        <f>100-'4. CÁLCULO DO IQS'!$D38</f>
        <v>94.047619047619051</v>
      </c>
      <c r="G38" s="70">
        <f>100-'4. CÁLCULO DO IQS'!$E38</f>
        <v>100</v>
      </c>
      <c r="H38" s="70">
        <f t="shared" si="0"/>
        <v>5.952380952380949</v>
      </c>
      <c r="I38" s="72">
        <f t="shared" si="1"/>
        <v>0.57500000000000007</v>
      </c>
      <c r="J38" s="73">
        <f t="shared" si="2"/>
        <v>1.6182948961129158E-2</v>
      </c>
      <c r="K38" s="73">
        <f t="shared" si="3"/>
        <v>1.8821569764755939E-2</v>
      </c>
      <c r="L38" s="73">
        <f t="shared" si="4"/>
        <v>1.750225936294255E-2</v>
      </c>
      <c r="M38" s="74">
        <v>0.7021276595744681</v>
      </c>
      <c r="N38" s="74">
        <v>0.79545454545454541</v>
      </c>
      <c r="O38" s="74">
        <f t="shared" si="5"/>
        <v>9.3326885880077315E-2</v>
      </c>
      <c r="P38" s="75">
        <f t="shared" si="6"/>
        <v>0.67718530111110387</v>
      </c>
      <c r="Q38" s="76">
        <f t="shared" si="7"/>
        <v>1.3574826733466187E-2</v>
      </c>
      <c r="R38" s="76">
        <f t="shared" si="8"/>
        <v>2.1618268874045041E-2</v>
      </c>
      <c r="S38" s="76">
        <f t="shared" si="9"/>
        <v>1.7596547803755615E-2</v>
      </c>
      <c r="T38" s="77">
        <f t="shared" si="10"/>
        <v>1.7525831473145816E-2</v>
      </c>
      <c r="U38" s="78">
        <f t="shared" si="11"/>
        <v>1.7525831473145823E-2</v>
      </c>
      <c r="V38" s="79">
        <f t="shared" si="12"/>
        <v>5.2577494419437472E-4</v>
      </c>
      <c r="W38" s="51"/>
      <c r="X38" s="80"/>
      <c r="Y38" s="80"/>
      <c r="Z38" s="80"/>
    </row>
    <row r="39" spans="1:26" ht="11.25">
      <c r="A39" s="69">
        <v>280390</v>
      </c>
      <c r="B39" s="69" t="s">
        <v>191</v>
      </c>
      <c r="C39" s="69" t="s">
        <v>224</v>
      </c>
      <c r="D39" s="70">
        <v>21.142747770164224</v>
      </c>
      <c r="E39" s="70">
        <v>32.326777207920465</v>
      </c>
      <c r="F39" s="71">
        <f>100-'4. CÁLCULO DO IQS'!$D39</f>
        <v>78.85725222983578</v>
      </c>
      <c r="G39" s="70">
        <f>100-'4. CÁLCULO DO IQS'!$E39</f>
        <v>67.673222792079542</v>
      </c>
      <c r="H39" s="70">
        <f t="shared" si="0"/>
        <v>-11.184029437756237</v>
      </c>
      <c r="I39" s="72">
        <f t="shared" si="1"/>
        <v>7.1189534529966764E-2</v>
      </c>
      <c r="J39" s="73">
        <f t="shared" si="2"/>
        <v>1.0951523104793458E-2</v>
      </c>
      <c r="K39" s="73">
        <f t="shared" si="3"/>
        <v>2.330258766393515E-3</v>
      </c>
      <c r="L39" s="73">
        <f t="shared" si="4"/>
        <v>6.6408909355934864E-3</v>
      </c>
      <c r="M39" s="74">
        <v>0.79470198675496684</v>
      </c>
      <c r="N39" s="74">
        <v>0.80451127819548873</v>
      </c>
      <c r="O39" s="74">
        <f t="shared" si="5"/>
        <v>9.8092914405218945E-3</v>
      </c>
      <c r="P39" s="75">
        <f t="shared" si="6"/>
        <v>0.4067287598033526</v>
      </c>
      <c r="Q39" s="76">
        <f t="shared" si="7"/>
        <v>1.372938437404056E-2</v>
      </c>
      <c r="R39" s="76">
        <f t="shared" si="8"/>
        <v>1.2984292000740215E-2</v>
      </c>
      <c r="S39" s="76">
        <f t="shared" si="9"/>
        <v>1.3356838187390387E-2</v>
      </c>
      <c r="T39" s="77">
        <f t="shared" si="10"/>
        <v>8.3198777485427103E-3</v>
      </c>
      <c r="U39" s="78">
        <f t="shared" si="11"/>
        <v>8.3198777485427138E-3</v>
      </c>
      <c r="V39" s="79">
        <f t="shared" si="12"/>
        <v>2.495963324562814E-4</v>
      </c>
      <c r="W39" s="51"/>
      <c r="X39" s="80"/>
      <c r="Y39" s="80"/>
      <c r="Z39" s="80"/>
    </row>
    <row r="40" spans="1:26" ht="11.25">
      <c r="A40" s="69">
        <v>280400</v>
      </c>
      <c r="B40" s="69" t="s">
        <v>200</v>
      </c>
      <c r="C40" s="69" t="s">
        <v>225</v>
      </c>
      <c r="D40" s="70">
        <v>8.7860041462661567</v>
      </c>
      <c r="E40" s="70">
        <v>11.587650700553928</v>
      </c>
      <c r="F40" s="71">
        <f>100-'4. CÁLCULO DO IQS'!$D40</f>
        <v>91.213995853733849</v>
      </c>
      <c r="G40" s="70">
        <f>100-'4. CÁLCULO DO IQS'!$E40</f>
        <v>88.412349299446078</v>
      </c>
      <c r="H40" s="70">
        <f t="shared" si="0"/>
        <v>-2.8016465542877711</v>
      </c>
      <c r="I40" s="72">
        <f t="shared" si="1"/>
        <v>0.3176315913039397</v>
      </c>
      <c r="J40" s="73">
        <f t="shared" si="2"/>
        <v>1.4307725362464593E-2</v>
      </c>
      <c r="K40" s="73">
        <f t="shared" si="3"/>
        <v>1.0397087226465297E-2</v>
      </c>
      <c r="L40" s="73">
        <f t="shared" si="4"/>
        <v>1.2352406294464945E-2</v>
      </c>
      <c r="M40" s="74">
        <v>0.59375</v>
      </c>
      <c r="N40" s="74">
        <v>0.63978494623655913</v>
      </c>
      <c r="O40" s="74">
        <f t="shared" si="5"/>
        <v>4.6034946236559127E-2</v>
      </c>
      <c r="P40" s="75">
        <f t="shared" si="6"/>
        <v>0.52403895496032094</v>
      </c>
      <c r="Q40" s="76">
        <f t="shared" si="7"/>
        <v>1.091824773831474E-2</v>
      </c>
      <c r="R40" s="76">
        <f t="shared" si="8"/>
        <v>1.6729268946354625E-2</v>
      </c>
      <c r="S40" s="76">
        <f t="shared" si="9"/>
        <v>1.3823758342334683E-2</v>
      </c>
      <c r="T40" s="77">
        <f t="shared" si="10"/>
        <v>1.2720244306432378E-2</v>
      </c>
      <c r="U40" s="78">
        <f t="shared" si="11"/>
        <v>1.2720244306432382E-2</v>
      </c>
      <c r="V40" s="79">
        <f t="shared" si="12"/>
        <v>3.8160732919297145E-4</v>
      </c>
      <c r="W40" s="51"/>
      <c r="X40" s="80"/>
      <c r="Y40" s="80"/>
      <c r="Z40" s="80"/>
    </row>
    <row r="41" spans="1:26" ht="11.25">
      <c r="A41" s="69">
        <v>280410</v>
      </c>
      <c r="B41" s="69" t="s">
        <v>191</v>
      </c>
      <c r="C41" s="69" t="s">
        <v>226</v>
      </c>
      <c r="D41" s="70">
        <v>28.713328713328711</v>
      </c>
      <c r="E41" s="70">
        <v>28.713328713328711</v>
      </c>
      <c r="F41" s="71">
        <f>100-'4. CÁLCULO DO IQS'!$D41</f>
        <v>71.286671286671293</v>
      </c>
      <c r="G41" s="70">
        <f>100-'4. CÁLCULO DO IQS'!$E41</f>
        <v>71.286671286671293</v>
      </c>
      <c r="H41" s="70">
        <f t="shared" si="0"/>
        <v>0</v>
      </c>
      <c r="I41" s="72">
        <f t="shared" si="1"/>
        <v>0.40000000000000019</v>
      </c>
      <c r="J41" s="73">
        <f t="shared" si="2"/>
        <v>1.1536285630409931E-2</v>
      </c>
      <c r="K41" s="73">
        <f t="shared" si="3"/>
        <v>1.3093265923308483E-2</v>
      </c>
      <c r="L41" s="73">
        <f t="shared" si="4"/>
        <v>1.2314775776859207E-2</v>
      </c>
      <c r="M41" s="74">
        <v>0.73076923076923073</v>
      </c>
      <c r="N41" s="74">
        <v>0.69911504424778759</v>
      </c>
      <c r="O41" s="74">
        <f t="shared" si="5"/>
        <v>-3.1654186521443139E-2</v>
      </c>
      <c r="P41" s="75">
        <f t="shared" si="6"/>
        <v>0.27245682685993861</v>
      </c>
      <c r="Q41" s="76">
        <f t="shared" si="7"/>
        <v>1.1930745316189244E-2</v>
      </c>
      <c r="R41" s="76">
        <f t="shared" si="8"/>
        <v>8.6978334142266429E-3</v>
      </c>
      <c r="S41" s="76">
        <f t="shared" si="9"/>
        <v>1.0314289365207945E-2</v>
      </c>
      <c r="T41" s="77">
        <f t="shared" si="10"/>
        <v>1.1814654173946391E-2</v>
      </c>
      <c r="U41" s="78">
        <f t="shared" si="11"/>
        <v>1.1814654173946395E-2</v>
      </c>
      <c r="V41" s="79">
        <f t="shared" si="12"/>
        <v>3.5443962521839183E-4</v>
      </c>
      <c r="W41" s="51"/>
      <c r="X41" s="80"/>
      <c r="Y41" s="80"/>
      <c r="Z41" s="80"/>
    </row>
    <row r="42" spans="1:26" ht="11.25">
      <c r="A42" s="69">
        <v>280420</v>
      </c>
      <c r="B42" s="69" t="s">
        <v>198</v>
      </c>
      <c r="C42" s="69" t="s">
        <v>227</v>
      </c>
      <c r="D42" s="70">
        <v>15.091433900312873</v>
      </c>
      <c r="E42" s="70">
        <v>16.794216920203983</v>
      </c>
      <c r="F42" s="71">
        <f>100-'4. CÁLCULO DO IQS'!$D42</f>
        <v>84.908566099687121</v>
      </c>
      <c r="G42" s="70">
        <f>100-'4. CÁLCULO DO IQS'!$E42</f>
        <v>83.205783079796021</v>
      </c>
      <c r="H42" s="70">
        <f t="shared" si="0"/>
        <v>-1.7027830198911005</v>
      </c>
      <c r="I42" s="72">
        <f t="shared" si="1"/>
        <v>0.34993817921520182</v>
      </c>
      <c r="J42" s="73">
        <f t="shared" si="2"/>
        <v>1.3465149408511233E-2</v>
      </c>
      <c r="K42" s="73">
        <f t="shared" si="3"/>
        <v>1.1454584092957543E-2</v>
      </c>
      <c r="L42" s="73">
        <f t="shared" si="4"/>
        <v>1.2459866750734388E-2</v>
      </c>
      <c r="M42" s="74">
        <v>0.75105485232067515</v>
      </c>
      <c r="N42" s="74">
        <v>0.83884297520661155</v>
      </c>
      <c r="O42" s="74">
        <f t="shared" si="5"/>
        <v>8.7788122885936404E-2</v>
      </c>
      <c r="P42" s="75">
        <f t="shared" si="6"/>
        <v>0.65924902441909661</v>
      </c>
      <c r="Q42" s="76">
        <f t="shared" si="7"/>
        <v>1.4315271828018887E-2</v>
      </c>
      <c r="R42" s="76">
        <f t="shared" si="8"/>
        <v>2.1045676333287185E-2</v>
      </c>
      <c r="S42" s="76">
        <f t="shared" si="9"/>
        <v>1.7680474080653034E-2</v>
      </c>
      <c r="T42" s="77">
        <f t="shared" si="10"/>
        <v>1.3765018583214049E-2</v>
      </c>
      <c r="U42" s="78">
        <f t="shared" si="11"/>
        <v>1.3765018583214054E-2</v>
      </c>
      <c r="V42" s="79">
        <f t="shared" si="12"/>
        <v>4.1295055749642162E-4</v>
      </c>
      <c r="W42" s="51"/>
      <c r="X42" s="80"/>
      <c r="Y42" s="80"/>
      <c r="Z42" s="80"/>
    </row>
    <row r="43" spans="1:26" ht="11.25">
      <c r="A43" s="69">
        <v>280430</v>
      </c>
      <c r="B43" s="69" t="s">
        <v>185</v>
      </c>
      <c r="C43" s="69" t="s">
        <v>228</v>
      </c>
      <c r="D43" s="70">
        <v>32.288586635127146</v>
      </c>
      <c r="E43" s="70">
        <v>36.076465423005935</v>
      </c>
      <c r="F43" s="71">
        <f>100-'4. CÁLCULO DO IQS'!$D43</f>
        <v>67.711413364872854</v>
      </c>
      <c r="G43" s="70">
        <f>100-'4. CÁLCULO DO IQS'!$E43</f>
        <v>63.923534576994065</v>
      </c>
      <c r="H43" s="70">
        <f t="shared" si="0"/>
        <v>-3.787878787878789</v>
      </c>
      <c r="I43" s="72">
        <f t="shared" si="1"/>
        <v>0.28863636363636375</v>
      </c>
      <c r="J43" s="73">
        <f t="shared" si="2"/>
        <v>1.0344712974744701E-2</v>
      </c>
      <c r="K43" s="73">
        <f t="shared" si="3"/>
        <v>9.447981660569189E-3</v>
      </c>
      <c r="L43" s="73">
        <f t="shared" si="4"/>
        <v>9.8963473176569457E-3</v>
      </c>
      <c r="M43" s="74">
        <v>0.8202247191011236</v>
      </c>
      <c r="N43" s="74">
        <v>0.79545454545454541</v>
      </c>
      <c r="O43" s="74">
        <f t="shared" si="5"/>
        <v>-2.4770173646578186E-2</v>
      </c>
      <c r="P43" s="75">
        <f t="shared" si="6"/>
        <v>0.29474945064715113</v>
      </c>
      <c r="Q43" s="76">
        <f t="shared" si="7"/>
        <v>1.3574826733466187E-2</v>
      </c>
      <c r="R43" s="76">
        <f t="shared" si="8"/>
        <v>9.4094967272801908E-3</v>
      </c>
      <c r="S43" s="76">
        <f t="shared" si="9"/>
        <v>1.149216173037319E-2</v>
      </c>
      <c r="T43" s="77">
        <f t="shared" si="10"/>
        <v>1.0295300920836007E-2</v>
      </c>
      <c r="U43" s="78">
        <f t="shared" si="11"/>
        <v>1.029530092083601E-2</v>
      </c>
      <c r="V43" s="79">
        <f t="shared" si="12"/>
        <v>3.0885902762508032E-4</v>
      </c>
      <c r="W43" s="51"/>
      <c r="X43" s="80"/>
      <c r="Y43" s="80"/>
      <c r="Z43" s="80"/>
    </row>
    <row r="44" spans="1:26" ht="11.25">
      <c r="A44" s="69">
        <v>280440</v>
      </c>
      <c r="B44" s="69" t="s">
        <v>185</v>
      </c>
      <c r="C44" s="69" t="s">
        <v>229</v>
      </c>
      <c r="D44" s="70">
        <v>10.036085662006132</v>
      </c>
      <c r="E44" s="70">
        <v>8.4147117238298268</v>
      </c>
      <c r="F44" s="71">
        <f>100-'4. CÁLCULO DO IQS'!$D44</f>
        <v>89.96391433799387</v>
      </c>
      <c r="G44" s="70">
        <f>100-'4. CÁLCULO DO IQS'!$E44</f>
        <v>91.585288276170175</v>
      </c>
      <c r="H44" s="70">
        <f t="shared" si="0"/>
        <v>1.6213739381763048</v>
      </c>
      <c r="I44" s="72">
        <f t="shared" si="1"/>
        <v>0.44766839378238354</v>
      </c>
      <c r="J44" s="73">
        <f t="shared" si="2"/>
        <v>1.4821200457635627E-2</v>
      </c>
      <c r="K44" s="73">
        <f t="shared" si="3"/>
        <v>1.4653603313132809E-2</v>
      </c>
      <c r="L44" s="73">
        <f t="shared" si="4"/>
        <v>1.4737401885384218E-2</v>
      </c>
      <c r="M44" s="74">
        <v>0.7</v>
      </c>
      <c r="N44" s="74">
        <v>0.68393782383419688</v>
      </c>
      <c r="O44" s="74">
        <f t="shared" si="5"/>
        <v>-1.6062176165803077E-2</v>
      </c>
      <c r="P44" s="75">
        <f t="shared" si="6"/>
        <v>0.32294871687567667</v>
      </c>
      <c r="Q44" s="76">
        <f t="shared" si="7"/>
        <v>1.1671738514873665E-2</v>
      </c>
      <c r="R44" s="76">
        <f t="shared" si="8"/>
        <v>1.0309721995576475E-2</v>
      </c>
      <c r="S44" s="76">
        <f t="shared" si="9"/>
        <v>1.0990730255225071E-2</v>
      </c>
      <c r="T44" s="77">
        <f t="shared" si="10"/>
        <v>1.3800733977844429E-2</v>
      </c>
      <c r="U44" s="78">
        <f t="shared" si="11"/>
        <v>1.3800733977844435E-2</v>
      </c>
      <c r="V44" s="79">
        <f t="shared" si="12"/>
        <v>4.1402201933533303E-4</v>
      </c>
      <c r="W44" s="51"/>
      <c r="X44" s="80"/>
      <c r="Y44" s="80"/>
      <c r="Z44" s="80"/>
    </row>
    <row r="45" spans="1:26" ht="11.25">
      <c r="A45" s="69">
        <v>280445</v>
      </c>
      <c r="B45" s="69" t="s">
        <v>191</v>
      </c>
      <c r="C45" s="69" t="s">
        <v>230</v>
      </c>
      <c r="D45" s="70">
        <v>18.785255148891512</v>
      </c>
      <c r="E45" s="70">
        <v>16.642616642616645</v>
      </c>
      <c r="F45" s="71">
        <f>100-'4. CÁLCULO DO IQS'!$D45</f>
        <v>81.214744851108492</v>
      </c>
      <c r="G45" s="70">
        <f>100-'4. CÁLCULO DO IQS'!$E45</f>
        <v>83.357383357383355</v>
      </c>
      <c r="H45" s="70">
        <f t="shared" si="0"/>
        <v>2.1426385062748636</v>
      </c>
      <c r="I45" s="72">
        <f t="shared" si="1"/>
        <v>0.46299357208448116</v>
      </c>
      <c r="J45" s="73">
        <f t="shared" si="2"/>
        <v>1.3489682804058122E-2</v>
      </c>
      <c r="K45" s="73">
        <f t="shared" si="3"/>
        <v>1.5155244900211511E-2</v>
      </c>
      <c r="L45" s="73">
        <f t="shared" si="4"/>
        <v>1.4322463852134816E-2</v>
      </c>
      <c r="M45" s="74">
        <v>0.78787878787878785</v>
      </c>
      <c r="N45" s="74">
        <v>0.75757575757575757</v>
      </c>
      <c r="O45" s="74">
        <f t="shared" si="5"/>
        <v>-3.0303030303030276E-2</v>
      </c>
      <c r="P45" s="75">
        <f t="shared" si="6"/>
        <v>0.27683230055563846</v>
      </c>
      <c r="Q45" s="76">
        <f t="shared" si="7"/>
        <v>1.2928406412824939E-2</v>
      </c>
      <c r="R45" s="76">
        <f t="shared" si="8"/>
        <v>8.8375147786179699E-3</v>
      </c>
      <c r="S45" s="76">
        <f t="shared" si="9"/>
        <v>1.0882960595721455E-2</v>
      </c>
      <c r="T45" s="77">
        <f t="shared" si="10"/>
        <v>1.3462588038031477E-2</v>
      </c>
      <c r="U45" s="78">
        <f t="shared" si="11"/>
        <v>1.3462588038031482E-2</v>
      </c>
      <c r="V45" s="79">
        <f t="shared" si="12"/>
        <v>4.0387764114094445E-4</v>
      </c>
      <c r="W45" s="51"/>
      <c r="X45" s="80"/>
      <c r="Y45" s="80"/>
      <c r="Z45" s="80"/>
    </row>
    <row r="46" spans="1:26" ht="11.25">
      <c r="A46" s="69">
        <v>280450</v>
      </c>
      <c r="B46" s="69" t="s">
        <v>198</v>
      </c>
      <c r="C46" s="69" t="s">
        <v>231</v>
      </c>
      <c r="D46" s="70">
        <v>15.40745522323555</v>
      </c>
      <c r="E46" s="70">
        <v>16.275837730036134</v>
      </c>
      <c r="F46" s="71">
        <f>100-'4. CÁLCULO DO IQS'!$D46</f>
        <v>84.592544776764456</v>
      </c>
      <c r="G46" s="70">
        <f>100-'4. CÁLCULO DO IQS'!$E46</f>
        <v>83.72416226996387</v>
      </c>
      <c r="H46" s="70">
        <f t="shared" si="0"/>
        <v>-0.86838250680058593</v>
      </c>
      <c r="I46" s="72">
        <f t="shared" si="1"/>
        <v>0.37446955430006296</v>
      </c>
      <c r="J46" s="73">
        <f t="shared" si="2"/>
        <v>1.354903844828121E-2</v>
      </c>
      <c r="K46" s="73">
        <f t="shared" si="3"/>
        <v>1.2257573636583819E-2</v>
      </c>
      <c r="L46" s="73">
        <f t="shared" si="4"/>
        <v>1.2903306042432516E-2</v>
      </c>
      <c r="M46" s="74">
        <v>0.75766423357664237</v>
      </c>
      <c r="N46" s="74">
        <v>0.77118644067796616</v>
      </c>
      <c r="O46" s="74">
        <f t="shared" si="5"/>
        <v>1.3522207101323791E-2</v>
      </c>
      <c r="P46" s="75">
        <f t="shared" si="6"/>
        <v>0.41875236195001914</v>
      </c>
      <c r="Q46" s="76">
        <f t="shared" si="7"/>
        <v>1.3160679477190948E-2</v>
      </c>
      <c r="R46" s="76">
        <f t="shared" si="8"/>
        <v>1.3368130019100475E-2</v>
      </c>
      <c r="S46" s="76">
        <f t="shared" si="9"/>
        <v>1.3264404748145713E-2</v>
      </c>
      <c r="T46" s="77">
        <f t="shared" si="10"/>
        <v>1.2993580718860814E-2</v>
      </c>
      <c r="U46" s="78">
        <f t="shared" si="11"/>
        <v>1.2993580718860817E-2</v>
      </c>
      <c r="V46" s="79">
        <f t="shared" si="12"/>
        <v>3.898074215658245E-4</v>
      </c>
      <c r="W46" s="51"/>
      <c r="X46" s="80"/>
      <c r="Y46" s="80"/>
      <c r="Z46" s="80"/>
    </row>
    <row r="47" spans="1:26" ht="11.25">
      <c r="A47" s="69">
        <v>280460</v>
      </c>
      <c r="B47" s="69" t="s">
        <v>200</v>
      </c>
      <c r="C47" s="69" t="s">
        <v>232</v>
      </c>
      <c r="D47" s="70">
        <v>16.317638683305354</v>
      </c>
      <c r="E47" s="70">
        <v>12.915477002114072</v>
      </c>
      <c r="F47" s="71">
        <f>100-'4. CÁLCULO DO IQS'!$D47</f>
        <v>83.682361316694653</v>
      </c>
      <c r="G47" s="70">
        <f>100-'4. CÁLCULO DO IQS'!$E47</f>
        <v>87.084522997885927</v>
      </c>
      <c r="H47" s="70">
        <f t="shared" si="0"/>
        <v>3.4021616811912736</v>
      </c>
      <c r="I47" s="72">
        <f t="shared" si="1"/>
        <v>0.50002355342702365</v>
      </c>
      <c r="J47" s="73">
        <f t="shared" si="2"/>
        <v>1.4092843909790665E-2</v>
      </c>
      <c r="K47" s="73">
        <f t="shared" si="3"/>
        <v>1.6367353382344161E-2</v>
      </c>
      <c r="L47" s="73">
        <f t="shared" si="4"/>
        <v>1.5230098646067412E-2</v>
      </c>
      <c r="M47" s="74">
        <v>0.8150470219435737</v>
      </c>
      <c r="N47" s="74">
        <v>0.82656826568265684</v>
      </c>
      <c r="O47" s="74">
        <f t="shared" si="5"/>
        <v>1.1521243739083142E-2</v>
      </c>
      <c r="P47" s="75">
        <f t="shared" si="6"/>
        <v>0.41227260599120974</v>
      </c>
      <c r="Q47" s="76">
        <f t="shared" si="7"/>
        <v>1.4105797816029809E-2</v>
      </c>
      <c r="R47" s="76">
        <f t="shared" si="8"/>
        <v>1.316127215268504E-2</v>
      </c>
      <c r="S47" s="76">
        <f t="shared" si="9"/>
        <v>1.3633534984357425E-2</v>
      </c>
      <c r="T47" s="77">
        <f t="shared" si="10"/>
        <v>1.4830957730639915E-2</v>
      </c>
      <c r="U47" s="78">
        <f t="shared" si="11"/>
        <v>1.4830957730639921E-2</v>
      </c>
      <c r="V47" s="79">
        <f t="shared" si="12"/>
        <v>4.4492873191919759E-4</v>
      </c>
      <c r="W47" s="51"/>
      <c r="X47" s="80"/>
      <c r="Y47" s="80"/>
      <c r="Z47" s="80"/>
    </row>
    <row r="48" spans="1:26" ht="11.25">
      <c r="A48" s="69">
        <v>280470</v>
      </c>
      <c r="B48" s="69" t="s">
        <v>185</v>
      </c>
      <c r="C48" s="69" t="s">
        <v>233</v>
      </c>
      <c r="D48" s="70">
        <v>24.028230523819939</v>
      </c>
      <c r="E48" s="70">
        <v>19.5896311485117</v>
      </c>
      <c r="F48" s="71">
        <f>100-'4. CÁLCULO DO IQS'!$D48</f>
        <v>75.971769476180057</v>
      </c>
      <c r="G48" s="70">
        <f>100-'4. CÁLCULO DO IQS'!$E48</f>
        <v>80.4103688514883</v>
      </c>
      <c r="H48" s="70">
        <f t="shared" si="0"/>
        <v>4.4385993753082431</v>
      </c>
      <c r="I48" s="72">
        <f t="shared" si="1"/>
        <v>0.53049482163406247</v>
      </c>
      <c r="J48" s="73">
        <f t="shared" si="2"/>
        <v>1.3012768950692052E-2</v>
      </c>
      <c r="K48" s="73">
        <f t="shared" si="3"/>
        <v>1.73647744264822E-2</v>
      </c>
      <c r="L48" s="73">
        <f t="shared" si="4"/>
        <v>1.5188771688587125E-2</v>
      </c>
      <c r="M48" s="74">
        <v>0.81609195402298851</v>
      </c>
      <c r="N48" s="74">
        <v>0.82278481012658233</v>
      </c>
      <c r="O48" s="74">
        <f t="shared" si="5"/>
        <v>6.692856103593825E-3</v>
      </c>
      <c r="P48" s="75">
        <f t="shared" si="6"/>
        <v>0.39663675071124649</v>
      </c>
      <c r="Q48" s="76">
        <f t="shared" si="7"/>
        <v>1.4041231268612404E-2</v>
      </c>
      <c r="R48" s="76">
        <f t="shared" si="8"/>
        <v>1.2662117603755388E-2</v>
      </c>
      <c r="S48" s="76">
        <f t="shared" si="9"/>
        <v>1.3351674436183895E-2</v>
      </c>
      <c r="T48" s="77">
        <f t="shared" si="10"/>
        <v>1.4729497375486319E-2</v>
      </c>
      <c r="U48" s="78">
        <f t="shared" si="11"/>
        <v>1.4729497375486324E-2</v>
      </c>
      <c r="V48" s="79">
        <f t="shared" si="12"/>
        <v>4.4188492126458971E-4</v>
      </c>
      <c r="W48" s="51"/>
      <c r="X48" s="80"/>
      <c r="Y48" s="80"/>
      <c r="Z48" s="80"/>
    </row>
    <row r="49" spans="1:26" ht="11.25">
      <c r="A49" s="69">
        <v>280480</v>
      </c>
      <c r="B49" s="69" t="s">
        <v>200</v>
      </c>
      <c r="C49" s="69" t="s">
        <v>234</v>
      </c>
      <c r="D49" s="70">
        <v>17.337112979702567</v>
      </c>
      <c r="E49" s="70">
        <v>17.869564769605432</v>
      </c>
      <c r="F49" s="71">
        <f>100-'4. CÁLCULO DO IQS'!$D49</f>
        <v>82.662887020297433</v>
      </c>
      <c r="G49" s="70">
        <f>100-'4. CÁLCULO DO IQS'!$E49</f>
        <v>82.130435230394568</v>
      </c>
      <c r="H49" s="70">
        <f t="shared" si="0"/>
        <v>-0.5324517899028649</v>
      </c>
      <c r="I49" s="72">
        <f t="shared" si="1"/>
        <v>0.38434591737685592</v>
      </c>
      <c r="J49" s="73">
        <f t="shared" si="2"/>
        <v>1.3291126414887996E-2</v>
      </c>
      <c r="K49" s="73">
        <f t="shared" si="3"/>
        <v>1.2580858256882809E-2</v>
      </c>
      <c r="L49" s="73">
        <f t="shared" si="4"/>
        <v>1.2935992335885403E-2</v>
      </c>
      <c r="M49" s="74">
        <v>0.63512518409425622</v>
      </c>
      <c r="N49" s="74">
        <v>0.66434648105181748</v>
      </c>
      <c r="O49" s="74">
        <f t="shared" si="5"/>
        <v>2.922129695756126E-2</v>
      </c>
      <c r="P49" s="75">
        <f t="shared" si="6"/>
        <v>0.4695910094552524</v>
      </c>
      <c r="Q49" s="76">
        <f t="shared" si="7"/>
        <v>1.1337402523877759E-2</v>
      </c>
      <c r="R49" s="76">
        <f t="shared" si="8"/>
        <v>1.4991088386858392E-2</v>
      </c>
      <c r="S49" s="76">
        <f t="shared" si="9"/>
        <v>1.3164245455368075E-2</v>
      </c>
      <c r="T49" s="77">
        <f t="shared" si="10"/>
        <v>1.2993055615756071E-2</v>
      </c>
      <c r="U49" s="78">
        <f t="shared" si="11"/>
        <v>1.2993055615756074E-2</v>
      </c>
      <c r="V49" s="79">
        <f t="shared" si="12"/>
        <v>3.8979166847268222E-4</v>
      </c>
      <c r="W49" s="51"/>
      <c r="X49" s="80"/>
      <c r="Y49" s="80"/>
      <c r="Z49" s="80"/>
    </row>
    <row r="50" spans="1:26" ht="11.25">
      <c r="A50" s="69">
        <v>280490</v>
      </c>
      <c r="B50" s="69" t="s">
        <v>185</v>
      </c>
      <c r="C50" s="69" t="s">
        <v>235</v>
      </c>
      <c r="D50" s="70">
        <v>8.5989812156140761</v>
      </c>
      <c r="E50" s="70">
        <v>11.391293108924861</v>
      </c>
      <c r="F50" s="71">
        <f>100-'4. CÁLCULO DO IQS'!$D50</f>
        <v>91.401018784385926</v>
      </c>
      <c r="G50" s="70">
        <f>100-'4. CÁLCULO DO IQS'!$E50</f>
        <v>88.608706891075144</v>
      </c>
      <c r="H50" s="70">
        <f t="shared" si="0"/>
        <v>-2.7923118933107816</v>
      </c>
      <c r="I50" s="72">
        <f t="shared" si="1"/>
        <v>0.3179060303366632</v>
      </c>
      <c r="J50" s="73">
        <f t="shared" si="2"/>
        <v>1.4339501811299227E-2</v>
      </c>
      <c r="K50" s="73">
        <f t="shared" si="3"/>
        <v>1.0406070484553259E-2</v>
      </c>
      <c r="L50" s="73">
        <f t="shared" si="4"/>
        <v>1.2372786147926243E-2</v>
      </c>
      <c r="M50" s="74">
        <v>0.76262626262626265</v>
      </c>
      <c r="N50" s="74">
        <v>0.84905660377358494</v>
      </c>
      <c r="O50" s="74">
        <f t="shared" si="5"/>
        <v>8.6430341147322287E-2</v>
      </c>
      <c r="P50" s="75">
        <f t="shared" si="6"/>
        <v>0.65485209518112419</v>
      </c>
      <c r="Q50" s="76">
        <f t="shared" si="7"/>
        <v>1.4489572470222669E-2</v>
      </c>
      <c r="R50" s="76">
        <f t="shared" si="8"/>
        <v>2.0905310028332433E-2</v>
      </c>
      <c r="S50" s="76">
        <f t="shared" si="9"/>
        <v>1.7697441249277551E-2</v>
      </c>
      <c r="T50" s="77">
        <f t="shared" si="10"/>
        <v>1.3703949923264069E-2</v>
      </c>
      <c r="U50" s="78">
        <f t="shared" si="11"/>
        <v>1.3703949923264075E-2</v>
      </c>
      <c r="V50" s="79">
        <f t="shared" si="12"/>
        <v>4.1111849769792224E-4</v>
      </c>
      <c r="W50" s="51"/>
      <c r="X50" s="80"/>
      <c r="Y50" s="80"/>
      <c r="Z50" s="80"/>
    </row>
    <row r="51" spans="1:26" ht="11.25">
      <c r="A51" s="69">
        <v>280500</v>
      </c>
      <c r="B51" s="69" t="s">
        <v>191</v>
      </c>
      <c r="C51" s="69" t="s">
        <v>236</v>
      </c>
      <c r="D51" s="70">
        <v>8.7719298245614024</v>
      </c>
      <c r="E51" s="70">
        <v>8.7719298245614024</v>
      </c>
      <c r="F51" s="71">
        <f>100-'4. CÁLCULO DO IQS'!$D51</f>
        <v>91.228070175438603</v>
      </c>
      <c r="G51" s="70">
        <f>100-'4. CÁLCULO DO IQS'!$E51</f>
        <v>91.228070175438603</v>
      </c>
      <c r="H51" s="70">
        <f t="shared" si="0"/>
        <v>0</v>
      </c>
      <c r="I51" s="72">
        <f t="shared" si="1"/>
        <v>0.40000000000000019</v>
      </c>
      <c r="J51" s="73">
        <f t="shared" si="2"/>
        <v>1.4763392034714322E-2</v>
      </c>
      <c r="K51" s="73">
        <f t="shared" si="3"/>
        <v>1.3093265923308483E-2</v>
      </c>
      <c r="L51" s="73">
        <f t="shared" si="4"/>
        <v>1.3928328979011403E-2</v>
      </c>
      <c r="M51" s="74">
        <v>0.81578947368421051</v>
      </c>
      <c r="N51" s="74">
        <v>0.72</v>
      </c>
      <c r="O51" s="74">
        <f t="shared" si="5"/>
        <v>-9.5789473684210535E-2</v>
      </c>
      <c r="P51" s="75">
        <f t="shared" si="6"/>
        <v>6.4766362853875131E-2</v>
      </c>
      <c r="Q51" s="76">
        <f t="shared" si="7"/>
        <v>1.2287157454748822E-2</v>
      </c>
      <c r="R51" s="76">
        <f t="shared" si="8"/>
        <v>2.0675827485796524E-3</v>
      </c>
      <c r="S51" s="76">
        <f t="shared" si="9"/>
        <v>7.1773701016642367E-3</v>
      </c>
      <c r="T51" s="77">
        <f t="shared" si="10"/>
        <v>1.2240589259674611E-2</v>
      </c>
      <c r="U51" s="78">
        <f t="shared" si="11"/>
        <v>1.2240589259674615E-2</v>
      </c>
      <c r="V51" s="79">
        <f t="shared" si="12"/>
        <v>3.6721767779023841E-4</v>
      </c>
      <c r="W51" s="51"/>
      <c r="X51" s="80"/>
      <c r="Y51" s="80"/>
      <c r="Z51" s="80"/>
    </row>
    <row r="52" spans="1:26" ht="11.25">
      <c r="A52" s="69">
        <v>280510</v>
      </c>
      <c r="B52" s="69" t="s">
        <v>189</v>
      </c>
      <c r="C52" s="69" t="s">
        <v>237</v>
      </c>
      <c r="D52" s="70">
        <v>23.260816125860373</v>
      </c>
      <c r="E52" s="70">
        <v>17.361111111111111</v>
      </c>
      <c r="F52" s="71">
        <f>100-'4. CÁLCULO DO IQS'!$D52</f>
        <v>76.739183874139627</v>
      </c>
      <c r="G52" s="70">
        <f>100-'4. CÁLCULO DO IQS'!$E52</f>
        <v>82.638888888888886</v>
      </c>
      <c r="H52" s="70">
        <f t="shared" si="0"/>
        <v>5.8997050147492587</v>
      </c>
      <c r="I52" s="72">
        <f t="shared" si="1"/>
        <v>0.57345132743362837</v>
      </c>
      <c r="J52" s="73">
        <f t="shared" si="2"/>
        <v>1.3373409210933124E-2</v>
      </c>
      <c r="K52" s="73">
        <f t="shared" si="3"/>
        <v>1.8770876810406845E-2</v>
      </c>
      <c r="L52" s="73">
        <f t="shared" si="4"/>
        <v>1.6072143010669983E-2</v>
      </c>
      <c r="M52" s="74">
        <v>0.80208333333333337</v>
      </c>
      <c r="N52" s="74">
        <v>0.8314606741573034</v>
      </c>
      <c r="O52" s="74">
        <f t="shared" si="5"/>
        <v>2.9377340823970033E-2</v>
      </c>
      <c r="P52" s="75">
        <f t="shared" si="6"/>
        <v>0.47009632913890004</v>
      </c>
      <c r="Q52" s="76">
        <f t="shared" si="7"/>
        <v>1.4189289195558879E-2</v>
      </c>
      <c r="R52" s="76">
        <f t="shared" si="8"/>
        <v>1.5007220067168816E-2</v>
      </c>
      <c r="S52" s="76">
        <f t="shared" si="9"/>
        <v>1.4598254631363848E-2</v>
      </c>
      <c r="T52" s="77">
        <f t="shared" si="10"/>
        <v>1.5703670915843449E-2</v>
      </c>
      <c r="U52" s="78">
        <f t="shared" si="11"/>
        <v>1.5703670915843456E-2</v>
      </c>
      <c r="V52" s="79">
        <f t="shared" si="12"/>
        <v>4.7111012747530365E-4</v>
      </c>
      <c r="W52" s="51"/>
      <c r="X52" s="80"/>
      <c r="Y52" s="80"/>
      <c r="Z52" s="80"/>
    </row>
    <row r="53" spans="1:26" ht="11.25">
      <c r="A53" s="69">
        <v>280520</v>
      </c>
      <c r="B53" s="69" t="s">
        <v>191</v>
      </c>
      <c r="C53" s="69" t="s">
        <v>238</v>
      </c>
      <c r="D53" s="70">
        <v>18.35075493612079</v>
      </c>
      <c r="E53" s="70">
        <v>23.641760227126081</v>
      </c>
      <c r="F53" s="71">
        <f>100-'4. CÁLCULO DO IQS'!$D53</f>
        <v>81.649245063879206</v>
      </c>
      <c r="G53" s="70">
        <f>100-'4. CÁLCULO DO IQS'!$E53</f>
        <v>76.358239772873915</v>
      </c>
      <c r="H53" s="70">
        <f t="shared" si="0"/>
        <v>-5.2910052910052912</v>
      </c>
      <c r="I53" s="72">
        <f t="shared" si="1"/>
        <v>0.2444444444444446</v>
      </c>
      <c r="J53" s="73">
        <f t="shared" si="2"/>
        <v>1.2357014970060812E-2</v>
      </c>
      <c r="K53" s="73">
        <f t="shared" si="3"/>
        <v>8.0014402864662972E-3</v>
      </c>
      <c r="L53" s="73">
        <f t="shared" si="4"/>
        <v>1.0179227628263555E-2</v>
      </c>
      <c r="M53" s="74">
        <v>0.81428571428571428</v>
      </c>
      <c r="N53" s="74">
        <v>0.90476190476190477</v>
      </c>
      <c r="O53" s="74">
        <f t="shared" si="5"/>
        <v>9.0476190476190488E-2</v>
      </c>
      <c r="P53" s="75">
        <f t="shared" si="6"/>
        <v>0.66795384246540346</v>
      </c>
      <c r="Q53" s="76">
        <f t="shared" si="7"/>
        <v>1.5440211087316642E-2</v>
      </c>
      <c r="R53" s="76">
        <f t="shared" si="8"/>
        <v>2.1323566442118455E-2</v>
      </c>
      <c r="S53" s="76">
        <f t="shared" si="9"/>
        <v>1.8381888764717549E-2</v>
      </c>
      <c r="T53" s="77">
        <f t="shared" si="10"/>
        <v>1.2229892912377053E-2</v>
      </c>
      <c r="U53" s="78">
        <f t="shared" si="11"/>
        <v>1.2229892912377057E-2</v>
      </c>
      <c r="V53" s="79">
        <f t="shared" si="12"/>
        <v>3.6689678737131167E-4</v>
      </c>
      <c r="W53" s="51"/>
      <c r="X53" s="80"/>
      <c r="Y53" s="80"/>
      <c r="Z53" s="80"/>
    </row>
    <row r="54" spans="1:26" ht="11.25">
      <c r="A54" s="69">
        <v>280530</v>
      </c>
      <c r="B54" s="69" t="s">
        <v>200</v>
      </c>
      <c r="C54" s="69" t="s">
        <v>239</v>
      </c>
      <c r="D54" s="70">
        <v>30.342270582936255</v>
      </c>
      <c r="E54" s="70">
        <v>31.180317932611512</v>
      </c>
      <c r="F54" s="71">
        <f>100-'4. CÁLCULO DO IQS'!$D54</f>
        <v>69.657729417063749</v>
      </c>
      <c r="G54" s="70">
        <f>100-'4. CÁLCULO DO IQS'!$E54</f>
        <v>68.819682067388484</v>
      </c>
      <c r="H54" s="70">
        <f t="shared" si="0"/>
        <v>-0.83804734967526429</v>
      </c>
      <c r="I54" s="72">
        <f t="shared" si="1"/>
        <v>0.37536140791954742</v>
      </c>
      <c r="J54" s="73">
        <f t="shared" si="2"/>
        <v>1.1137054024176835E-2</v>
      </c>
      <c r="K54" s="73">
        <f t="shared" si="3"/>
        <v>1.2286766828095258E-2</v>
      </c>
      <c r="L54" s="73">
        <f t="shared" si="4"/>
        <v>1.1711910426136046E-2</v>
      </c>
      <c r="M54" s="74">
        <v>0.75229357798165142</v>
      </c>
      <c r="N54" s="74">
        <v>0.83783783783783783</v>
      </c>
      <c r="O54" s="74">
        <f t="shared" si="5"/>
        <v>8.5544259856186411E-2</v>
      </c>
      <c r="P54" s="75">
        <f t="shared" si="6"/>
        <v>0.65198268206013743</v>
      </c>
      <c r="Q54" s="76">
        <f t="shared" si="7"/>
        <v>1.4298118659805311E-2</v>
      </c>
      <c r="R54" s="76">
        <f t="shared" si="8"/>
        <v>2.0813707708762848E-2</v>
      </c>
      <c r="S54" s="76">
        <f t="shared" si="9"/>
        <v>1.755591318428408E-2</v>
      </c>
      <c r="T54" s="77">
        <f t="shared" si="10"/>
        <v>1.3172911115673053E-2</v>
      </c>
      <c r="U54" s="78">
        <f t="shared" si="11"/>
        <v>1.3172911115673059E-2</v>
      </c>
      <c r="V54" s="79">
        <f t="shared" si="12"/>
        <v>3.9518733347019175E-4</v>
      </c>
      <c r="W54" s="51"/>
      <c r="X54" s="80"/>
      <c r="Y54" s="80"/>
      <c r="Z54" s="80"/>
    </row>
    <row r="55" spans="1:26" ht="11.25">
      <c r="A55" s="69">
        <v>280540</v>
      </c>
      <c r="B55" s="69" t="s">
        <v>198</v>
      </c>
      <c r="C55" s="69" t="s">
        <v>240</v>
      </c>
      <c r="D55" s="70">
        <v>19.878231921274374</v>
      </c>
      <c r="E55" s="70">
        <v>20.047841974714586</v>
      </c>
      <c r="F55" s="71">
        <f>100-'4. CÁLCULO DO IQS'!$D55</f>
        <v>80.121768078725623</v>
      </c>
      <c r="G55" s="70">
        <f>100-'4. CÁLCULO DO IQS'!$E55</f>
        <v>79.952158025285414</v>
      </c>
      <c r="H55" s="70">
        <f t="shared" si="0"/>
        <v>-0.16961005344020919</v>
      </c>
      <c r="I55" s="72">
        <f t="shared" si="1"/>
        <v>0.39501346442885804</v>
      </c>
      <c r="J55" s="73">
        <f t="shared" si="2"/>
        <v>1.293861692655327E-2</v>
      </c>
      <c r="K55" s="73">
        <f t="shared" si="3"/>
        <v>1.2930040832635981E-2</v>
      </c>
      <c r="L55" s="73">
        <f t="shared" si="4"/>
        <v>1.2934328879594625E-2</v>
      </c>
      <c r="M55" s="74">
        <v>0.81660231660231664</v>
      </c>
      <c r="N55" s="74">
        <v>0.84168336673346689</v>
      </c>
      <c r="O55" s="74">
        <f t="shared" si="5"/>
        <v>2.5081050131150251E-2</v>
      </c>
      <c r="P55" s="75">
        <f t="shared" si="6"/>
        <v>0.45618357304205542</v>
      </c>
      <c r="Q55" s="76">
        <f t="shared" si="7"/>
        <v>1.4363744519579452E-2</v>
      </c>
      <c r="R55" s="76">
        <f t="shared" si="8"/>
        <v>1.4563073241200942E-2</v>
      </c>
      <c r="S55" s="76">
        <f t="shared" si="9"/>
        <v>1.4463408880390197E-2</v>
      </c>
      <c r="T55" s="77">
        <f t="shared" si="10"/>
        <v>1.3316598879793516E-2</v>
      </c>
      <c r="U55" s="78">
        <f t="shared" si="11"/>
        <v>1.3316598879793522E-2</v>
      </c>
      <c r="V55" s="79">
        <f t="shared" si="12"/>
        <v>3.9949796639380565E-4</v>
      </c>
      <c r="W55" s="51"/>
      <c r="X55" s="80"/>
      <c r="Y55" s="80"/>
      <c r="Z55" s="80"/>
    </row>
    <row r="56" spans="1:26" ht="11.25">
      <c r="A56" s="69">
        <v>280550</v>
      </c>
      <c r="B56" s="69" t="s">
        <v>220</v>
      </c>
      <c r="C56" s="69" t="s">
        <v>241</v>
      </c>
      <c r="D56" s="70">
        <v>12.055694792536897</v>
      </c>
      <c r="E56" s="70">
        <v>13.504629629629628</v>
      </c>
      <c r="F56" s="71">
        <f>100-'4. CÁLCULO DO IQS'!$D56</f>
        <v>87.944305207463103</v>
      </c>
      <c r="G56" s="70">
        <f>100-'4. CÁLCULO DO IQS'!$E56</f>
        <v>86.495370370370367</v>
      </c>
      <c r="H56" s="70">
        <f t="shared" si="0"/>
        <v>-1.448934837092736</v>
      </c>
      <c r="I56" s="72">
        <f t="shared" si="1"/>
        <v>0.35740131578947371</v>
      </c>
      <c r="J56" s="73">
        <f t="shared" si="2"/>
        <v>1.399750164077667E-2</v>
      </c>
      <c r="K56" s="73">
        <f t="shared" si="3"/>
        <v>1.1698876172429821E-2</v>
      </c>
      <c r="L56" s="73">
        <f t="shared" si="4"/>
        <v>1.2848188906603246E-2</v>
      </c>
      <c r="M56" s="74">
        <v>0.84888888888888892</v>
      </c>
      <c r="N56" s="74">
        <v>0.83203125</v>
      </c>
      <c r="O56" s="74">
        <f t="shared" si="5"/>
        <v>-1.6857638888888915E-2</v>
      </c>
      <c r="P56" s="75">
        <f t="shared" si="6"/>
        <v>0.32037275550767125</v>
      </c>
      <c r="Q56" s="76">
        <f t="shared" si="7"/>
        <v>1.4199026355585391E-2</v>
      </c>
      <c r="R56" s="76">
        <f t="shared" si="8"/>
        <v>1.0227487745406952E-2</v>
      </c>
      <c r="S56" s="76">
        <f t="shared" si="9"/>
        <v>1.2213257050496171E-2</v>
      </c>
      <c r="T56" s="77">
        <f t="shared" si="10"/>
        <v>1.2689455942576477E-2</v>
      </c>
      <c r="U56" s="78">
        <f t="shared" si="11"/>
        <v>1.2689455942576481E-2</v>
      </c>
      <c r="V56" s="79">
        <f t="shared" si="12"/>
        <v>3.806836782772944E-4</v>
      </c>
      <c r="W56" s="51"/>
      <c r="X56" s="80"/>
      <c r="Y56" s="80"/>
      <c r="Z56" s="80"/>
    </row>
    <row r="57" spans="1:26" ht="11.25">
      <c r="A57" s="69">
        <v>280560</v>
      </c>
      <c r="B57" s="69" t="s">
        <v>198</v>
      </c>
      <c r="C57" s="69" t="s">
        <v>242</v>
      </c>
      <c r="D57" s="70">
        <v>12.727979587523023</v>
      </c>
      <c r="E57" s="70">
        <v>12.296188499315614</v>
      </c>
      <c r="F57" s="71">
        <f>100-'4. CÁLCULO DO IQS'!$D57</f>
        <v>87.272020412476977</v>
      </c>
      <c r="G57" s="70">
        <f>100-'4. CÁLCULO DO IQS'!$E57</f>
        <v>87.703811500684381</v>
      </c>
      <c r="H57" s="70">
        <f t="shared" si="0"/>
        <v>0.43179108820740453</v>
      </c>
      <c r="I57" s="72">
        <f t="shared" si="1"/>
        <v>0.41269465799329785</v>
      </c>
      <c r="J57" s="73">
        <f t="shared" si="2"/>
        <v>1.419306305212068E-2</v>
      </c>
      <c r="K57" s="73">
        <f t="shared" si="3"/>
        <v>1.3508802255587734E-2</v>
      </c>
      <c r="L57" s="73">
        <f t="shared" si="4"/>
        <v>1.3850932653854207E-2</v>
      </c>
      <c r="M57" s="74">
        <v>0.79629629629629628</v>
      </c>
      <c r="N57" s="74">
        <v>0.8707865168539326</v>
      </c>
      <c r="O57" s="74">
        <f t="shared" si="5"/>
        <v>7.4490220557636322E-2</v>
      </c>
      <c r="P57" s="75">
        <f t="shared" si="6"/>
        <v>0.61618618604959297</v>
      </c>
      <c r="Q57" s="76">
        <f t="shared" si="7"/>
        <v>1.4860404225078555E-2</v>
      </c>
      <c r="R57" s="76">
        <f t="shared" si="8"/>
        <v>1.9670950660972665E-2</v>
      </c>
      <c r="S57" s="76">
        <f t="shared" si="9"/>
        <v>1.7265677443025609E-2</v>
      </c>
      <c r="T57" s="77">
        <f t="shared" si="10"/>
        <v>1.4704618851147058E-2</v>
      </c>
      <c r="U57" s="78">
        <f t="shared" si="11"/>
        <v>1.4704618851147063E-2</v>
      </c>
      <c r="V57" s="79">
        <f t="shared" si="12"/>
        <v>4.4113856553441188E-4</v>
      </c>
      <c r="W57" s="51"/>
      <c r="X57" s="80"/>
      <c r="Y57" s="80"/>
      <c r="Z57" s="80"/>
    </row>
    <row r="58" spans="1:26" ht="11.25">
      <c r="A58" s="69">
        <v>280570</v>
      </c>
      <c r="B58" s="69" t="s">
        <v>185</v>
      </c>
      <c r="C58" s="69" t="s">
        <v>185</v>
      </c>
      <c r="D58" s="70">
        <v>14.09510637432372</v>
      </c>
      <c r="E58" s="70">
        <v>16.13229658355694</v>
      </c>
      <c r="F58" s="71">
        <f>100-'4. CÁLCULO DO IQS'!$D58</f>
        <v>85.90489362567628</v>
      </c>
      <c r="G58" s="70">
        <f>100-'4. CÁLCULO DO IQS'!$E58</f>
        <v>83.867703416443064</v>
      </c>
      <c r="H58" s="70">
        <f t="shared" si="0"/>
        <v>-2.0371902092332164</v>
      </c>
      <c r="I58" s="72">
        <f t="shared" si="1"/>
        <v>0.34010660784854357</v>
      </c>
      <c r="J58" s="73">
        <f t="shared" si="2"/>
        <v>1.3572267638754158E-2</v>
      </c>
      <c r="K58" s="73">
        <f t="shared" si="3"/>
        <v>1.1132765647088438E-2</v>
      </c>
      <c r="L58" s="73">
        <f t="shared" si="4"/>
        <v>1.2352516642921297E-2</v>
      </c>
      <c r="M58" s="74">
        <v>0.82258064516129037</v>
      </c>
      <c r="N58" s="74">
        <v>0.78703703703703709</v>
      </c>
      <c r="O58" s="74">
        <f t="shared" si="5"/>
        <v>-3.5543608124253279E-2</v>
      </c>
      <c r="P58" s="75">
        <f t="shared" si="6"/>
        <v>0.25986164231897352</v>
      </c>
      <c r="Q58" s="76">
        <f t="shared" si="7"/>
        <v>1.3431177773323689E-2</v>
      </c>
      <c r="R58" s="76">
        <f t="shared" si="8"/>
        <v>8.29574836383048E-3</v>
      </c>
      <c r="S58" s="76">
        <f t="shared" si="9"/>
        <v>1.0863463068577085E-2</v>
      </c>
      <c r="T58" s="77">
        <f t="shared" si="10"/>
        <v>1.1980253249335245E-2</v>
      </c>
      <c r="U58" s="78">
        <f t="shared" si="11"/>
        <v>1.1980253249335248E-2</v>
      </c>
      <c r="V58" s="79">
        <f t="shared" si="12"/>
        <v>3.5940759748005746E-4</v>
      </c>
      <c r="W58" s="51"/>
      <c r="X58" s="80"/>
      <c r="Y58" s="80"/>
      <c r="Z58" s="80"/>
    </row>
    <row r="59" spans="1:26" ht="11.25">
      <c r="A59" s="69">
        <v>280580</v>
      </c>
      <c r="B59" s="69" t="s">
        <v>220</v>
      </c>
      <c r="C59" s="69" t="s">
        <v>243</v>
      </c>
      <c r="D59" s="70">
        <v>12.710058863364068</v>
      </c>
      <c r="E59" s="70">
        <v>10.353321313283395</v>
      </c>
      <c r="F59" s="71">
        <f>100-'4. CÁLCULO DO IQS'!$D59</f>
        <v>87.289941136635932</v>
      </c>
      <c r="G59" s="70">
        <f>100-'4. CÁLCULO DO IQS'!$E59</f>
        <v>89.646678686716598</v>
      </c>
      <c r="H59" s="70">
        <f t="shared" si="0"/>
        <v>2.3567375500806662</v>
      </c>
      <c r="I59" s="72">
        <f t="shared" si="1"/>
        <v>0.46928808397237176</v>
      </c>
      <c r="J59" s="73">
        <f t="shared" si="2"/>
        <v>1.45074762572188E-2</v>
      </c>
      <c r="K59" s="73">
        <f t="shared" si="3"/>
        <v>1.5361284195225457E-2</v>
      </c>
      <c r="L59" s="73">
        <f t="shared" si="4"/>
        <v>1.4934380226222128E-2</v>
      </c>
      <c r="M59" s="74">
        <v>0.67510548523206748</v>
      </c>
      <c r="N59" s="74">
        <v>0.74008810572687223</v>
      </c>
      <c r="O59" s="74">
        <f t="shared" si="5"/>
        <v>6.4982620494804744E-2</v>
      </c>
      <c r="P59" s="75">
        <f t="shared" si="6"/>
        <v>0.58539755227264911</v>
      </c>
      <c r="Q59" s="76">
        <f t="shared" si="7"/>
        <v>1.2629970952017879E-2</v>
      </c>
      <c r="R59" s="76">
        <f t="shared" si="8"/>
        <v>1.8688063167457393E-2</v>
      </c>
      <c r="S59" s="76">
        <f t="shared" si="9"/>
        <v>1.5659017059737636E-2</v>
      </c>
      <c r="T59" s="77">
        <f t="shared" si="10"/>
        <v>1.5115539434601005E-2</v>
      </c>
      <c r="U59" s="78">
        <f t="shared" si="11"/>
        <v>1.511553943460101E-2</v>
      </c>
      <c r="V59" s="79">
        <f t="shared" si="12"/>
        <v>4.5346618303803029E-4</v>
      </c>
      <c r="W59" s="51"/>
      <c r="X59" s="80"/>
      <c r="Y59" s="80"/>
      <c r="Z59" s="80"/>
    </row>
    <row r="60" spans="1:26" ht="11.25">
      <c r="A60" s="69">
        <v>280590</v>
      </c>
      <c r="B60" s="69" t="s">
        <v>188</v>
      </c>
      <c r="C60" s="69" t="s">
        <v>244</v>
      </c>
      <c r="D60" s="70">
        <v>26.849206349206344</v>
      </c>
      <c r="E60" s="70">
        <v>29.07907383136741</v>
      </c>
      <c r="F60" s="71">
        <f>100-'4. CÁLCULO DO IQS'!$D60</f>
        <v>73.150793650793659</v>
      </c>
      <c r="G60" s="70">
        <f>100-'4. CÁLCULO DO IQS'!$E60</f>
        <v>70.92092616863259</v>
      </c>
      <c r="H60" s="70">
        <f t="shared" si="0"/>
        <v>-2.2298674821610689</v>
      </c>
      <c r="I60" s="72">
        <f t="shared" si="1"/>
        <v>0.33444189602446472</v>
      </c>
      <c r="J60" s="73">
        <f t="shared" si="2"/>
        <v>1.1477097284629907E-2</v>
      </c>
      <c r="K60" s="73">
        <f t="shared" si="3"/>
        <v>1.0947341701359503E-2</v>
      </c>
      <c r="L60" s="73">
        <f t="shared" si="4"/>
        <v>1.1212219492994705E-2</v>
      </c>
      <c r="M60" s="74">
        <v>0.7321428571428571</v>
      </c>
      <c r="N60" s="74">
        <v>0.66972477064220182</v>
      </c>
      <c r="O60" s="74">
        <f t="shared" si="5"/>
        <v>-6.2418086500655279E-2</v>
      </c>
      <c r="P60" s="75">
        <f t="shared" si="6"/>
        <v>0.17283353141723992</v>
      </c>
      <c r="Q60" s="76">
        <f t="shared" si="7"/>
        <v>1.1429185705869828E-2</v>
      </c>
      <c r="R60" s="76">
        <f t="shared" si="8"/>
        <v>5.5174879704241973E-3</v>
      </c>
      <c r="S60" s="76">
        <f t="shared" si="9"/>
        <v>8.4733368381470116E-3</v>
      </c>
      <c r="T60" s="77">
        <f t="shared" si="10"/>
        <v>1.0527498829282781E-2</v>
      </c>
      <c r="U60" s="78">
        <f t="shared" si="11"/>
        <v>1.0527498829282785E-2</v>
      </c>
      <c r="V60" s="79">
        <f t="shared" si="12"/>
        <v>3.1582496487848351E-4</v>
      </c>
      <c r="W60" s="51"/>
      <c r="X60" s="80"/>
      <c r="Y60" s="80"/>
      <c r="Z60" s="80"/>
    </row>
    <row r="61" spans="1:26" ht="11.25">
      <c r="A61" s="69">
        <v>280600</v>
      </c>
      <c r="B61" s="69" t="s">
        <v>191</v>
      </c>
      <c r="C61" s="69" t="s">
        <v>245</v>
      </c>
      <c r="D61" s="70">
        <v>24.325643141001347</v>
      </c>
      <c r="E61" s="70">
        <v>25.878172157233305</v>
      </c>
      <c r="F61" s="71">
        <f>100-'4. CÁLCULO DO IQS'!$D61</f>
        <v>75.674356858998649</v>
      </c>
      <c r="G61" s="70">
        <f>100-'4. CÁLCULO DO IQS'!$E61</f>
        <v>74.121827842766692</v>
      </c>
      <c r="H61" s="70">
        <f t="shared" si="0"/>
        <v>-1.5525290162319578</v>
      </c>
      <c r="I61" s="72">
        <f t="shared" si="1"/>
        <v>0.3543556469227806</v>
      </c>
      <c r="J61" s="73">
        <f t="shared" si="2"/>
        <v>1.1995097568850957E-2</v>
      </c>
      <c r="K61" s="73">
        <f t="shared" si="3"/>
        <v>1.1599181791464935E-2</v>
      </c>
      <c r="L61" s="73">
        <f t="shared" si="4"/>
        <v>1.1797139680157945E-2</v>
      </c>
      <c r="M61" s="74">
        <v>0.89261744966442957</v>
      </c>
      <c r="N61" s="74">
        <v>0.84530386740331487</v>
      </c>
      <c r="O61" s="74">
        <f t="shared" si="5"/>
        <v>-4.7313582261114706E-2</v>
      </c>
      <c r="P61" s="75">
        <f t="shared" si="6"/>
        <v>0.22174672153253888</v>
      </c>
      <c r="Q61" s="76">
        <f t="shared" si="7"/>
        <v>1.4425530160962015E-2</v>
      </c>
      <c r="R61" s="76">
        <f t="shared" si="8"/>
        <v>7.0789785900003113E-3</v>
      </c>
      <c r="S61" s="76">
        <f t="shared" si="9"/>
        <v>1.0752254375481163E-2</v>
      </c>
      <c r="T61" s="77">
        <f t="shared" si="10"/>
        <v>1.1535918353988751E-2</v>
      </c>
      <c r="U61" s="78">
        <f t="shared" si="11"/>
        <v>1.1535918353988754E-2</v>
      </c>
      <c r="V61" s="79">
        <f t="shared" si="12"/>
        <v>3.4607755061966263E-4</v>
      </c>
      <c r="W61" s="51"/>
      <c r="X61" s="80"/>
      <c r="Y61" s="80"/>
      <c r="Z61" s="80"/>
    </row>
    <row r="62" spans="1:26" ht="11.25">
      <c r="A62" s="69">
        <v>280610</v>
      </c>
      <c r="B62" s="69" t="s">
        <v>200</v>
      </c>
      <c r="C62" s="69" t="s">
        <v>246</v>
      </c>
      <c r="D62" s="70">
        <v>11.882041509089262</v>
      </c>
      <c r="E62" s="70">
        <v>17.02747716679605</v>
      </c>
      <c r="F62" s="71">
        <f>100-'4. CÁLCULO DO IQS'!$D62</f>
        <v>88.117958490910738</v>
      </c>
      <c r="G62" s="70">
        <f>100-'4. CÁLCULO DO IQS'!$E62</f>
        <v>82.972522833203953</v>
      </c>
      <c r="H62" s="70">
        <f t="shared" si="0"/>
        <v>-5.1454356577067841</v>
      </c>
      <c r="I62" s="72">
        <f t="shared" si="1"/>
        <v>0.24872419166342069</v>
      </c>
      <c r="J62" s="73">
        <f t="shared" si="2"/>
        <v>1.3427401021858633E-2</v>
      </c>
      <c r="K62" s="73">
        <f t="shared" si="3"/>
        <v>8.1415299575227813E-3</v>
      </c>
      <c r="L62" s="73">
        <f t="shared" si="4"/>
        <v>1.0784465489690708E-2</v>
      </c>
      <c r="M62" s="74">
        <v>0.79020979020979021</v>
      </c>
      <c r="N62" s="74">
        <v>0.80147058823529416</v>
      </c>
      <c r="O62" s="74">
        <f t="shared" si="5"/>
        <v>1.1260798025503949E-2</v>
      </c>
      <c r="P62" s="75">
        <f t="shared" si="6"/>
        <v>0.41142919991173943</v>
      </c>
      <c r="Q62" s="76">
        <f t="shared" si="7"/>
        <v>1.3677493490273914E-2</v>
      </c>
      <c r="R62" s="76">
        <f t="shared" si="8"/>
        <v>1.3134347499468147E-2</v>
      </c>
      <c r="S62" s="76">
        <f t="shared" si="9"/>
        <v>1.3405920494871031E-2</v>
      </c>
      <c r="T62" s="77">
        <f t="shared" si="10"/>
        <v>1.1439829240985789E-2</v>
      </c>
      <c r="U62" s="78">
        <f t="shared" si="11"/>
        <v>1.1439829240985792E-2</v>
      </c>
      <c r="V62" s="79">
        <f t="shared" si="12"/>
        <v>3.4319487722957377E-4</v>
      </c>
      <c r="W62" s="51"/>
      <c r="X62" s="80"/>
      <c r="Y62" s="80"/>
      <c r="Z62" s="80"/>
    </row>
    <row r="63" spans="1:26" ht="11.25">
      <c r="A63" s="69">
        <v>280620</v>
      </c>
      <c r="B63" s="69" t="s">
        <v>220</v>
      </c>
      <c r="C63" s="69" t="s">
        <v>247</v>
      </c>
      <c r="D63" s="70">
        <v>22.222633364168981</v>
      </c>
      <c r="E63" s="70">
        <v>14.2610421433185</v>
      </c>
      <c r="F63" s="71">
        <f>100-'4. CÁLCULO DO IQS'!$D63</f>
        <v>77.777366635831015</v>
      </c>
      <c r="G63" s="70">
        <f>100-'4. CÁLCULO DO IQS'!$E63</f>
        <v>85.738957856681495</v>
      </c>
      <c r="H63" s="70">
        <f t="shared" si="0"/>
        <v>7.9615912208504795</v>
      </c>
      <c r="I63" s="72">
        <f t="shared" si="1"/>
        <v>0.63407078189300425</v>
      </c>
      <c r="J63" s="73">
        <f t="shared" si="2"/>
        <v>1.3875091789750806E-2</v>
      </c>
      <c r="K63" s="73">
        <f t="shared" si="3"/>
        <v>2.0755143403813087E-2</v>
      </c>
      <c r="L63" s="73">
        <f t="shared" si="4"/>
        <v>1.7315117596781948E-2</v>
      </c>
      <c r="M63" s="74">
        <v>0.6436170212765957</v>
      </c>
      <c r="N63" s="74">
        <v>0.74897119341563789</v>
      </c>
      <c r="O63" s="74">
        <f t="shared" si="5"/>
        <v>0.10535417213904219</v>
      </c>
      <c r="P63" s="75">
        <f t="shared" si="6"/>
        <v>0.7161334804108811</v>
      </c>
      <c r="Q63" s="76">
        <f t="shared" si="7"/>
        <v>1.2781565253568163E-2</v>
      </c>
      <c r="R63" s="76">
        <f t="shared" si="8"/>
        <v>2.2861639353108282E-2</v>
      </c>
      <c r="S63" s="76">
        <f t="shared" si="9"/>
        <v>1.7821602303338221E-2</v>
      </c>
      <c r="T63" s="77">
        <f t="shared" si="10"/>
        <v>1.7441738773421017E-2</v>
      </c>
      <c r="U63" s="78">
        <f t="shared" si="11"/>
        <v>1.7441738773421023E-2</v>
      </c>
      <c r="V63" s="79">
        <f t="shared" si="12"/>
        <v>5.2325216320263065E-4</v>
      </c>
      <c r="W63" s="51"/>
      <c r="X63" s="80"/>
      <c r="Y63" s="80"/>
      <c r="Z63" s="80"/>
    </row>
    <row r="64" spans="1:26" ht="11.25">
      <c r="A64" s="69">
        <v>280630</v>
      </c>
      <c r="B64" s="69" t="s">
        <v>189</v>
      </c>
      <c r="C64" s="69" t="s">
        <v>248</v>
      </c>
      <c r="D64" s="70">
        <v>19.932475891025117</v>
      </c>
      <c r="E64" s="70">
        <v>14.234470193019414</v>
      </c>
      <c r="F64" s="71">
        <f>100-'4. CÁLCULO DO IQS'!$D64</f>
        <v>80.067524108974879</v>
      </c>
      <c r="G64" s="70">
        <f>100-'4. CÁLCULO DO IQS'!$E64</f>
        <v>85.765529806980581</v>
      </c>
      <c r="H64" s="70">
        <f t="shared" si="0"/>
        <v>5.6980056980057014</v>
      </c>
      <c r="I64" s="72">
        <f t="shared" si="1"/>
        <v>0.56752136752136784</v>
      </c>
      <c r="J64" s="73">
        <f t="shared" si="2"/>
        <v>1.3879391914905684E-2</v>
      </c>
      <c r="K64" s="73">
        <f t="shared" si="3"/>
        <v>1.857677045529238E-2</v>
      </c>
      <c r="L64" s="73">
        <f t="shared" si="4"/>
        <v>1.6228081185099032E-2</v>
      </c>
      <c r="M64" s="74">
        <v>0.76165803108808294</v>
      </c>
      <c r="N64" s="74">
        <v>0.74316939890710387</v>
      </c>
      <c r="O64" s="74">
        <f t="shared" si="5"/>
        <v>-1.848863218097907E-2</v>
      </c>
      <c r="P64" s="75">
        <f t="shared" si="6"/>
        <v>0.3150910803392839</v>
      </c>
      <c r="Q64" s="76">
        <f t="shared" si="7"/>
        <v>1.2682554749892532E-2</v>
      </c>
      <c r="R64" s="76">
        <f t="shared" si="8"/>
        <v>1.0058877065718215E-2</v>
      </c>
      <c r="S64" s="76">
        <f t="shared" si="9"/>
        <v>1.1370715907805373E-2</v>
      </c>
      <c r="T64" s="77">
        <f t="shared" si="10"/>
        <v>1.5013739865775616E-2</v>
      </c>
      <c r="U64" s="78">
        <f t="shared" si="11"/>
        <v>1.5013739865775621E-2</v>
      </c>
      <c r="V64" s="79">
        <f t="shared" si="12"/>
        <v>4.5041219597326862E-4</v>
      </c>
      <c r="W64" s="51"/>
      <c r="X64" s="80"/>
      <c r="Y64" s="80"/>
      <c r="Z64" s="80"/>
    </row>
    <row r="65" spans="1:26" ht="11.25">
      <c r="A65" s="69">
        <v>280640</v>
      </c>
      <c r="B65" s="69" t="s">
        <v>185</v>
      </c>
      <c r="C65" s="69" t="s">
        <v>249</v>
      </c>
      <c r="D65" s="70">
        <v>22.931924818717274</v>
      </c>
      <c r="E65" s="70">
        <v>16.642616642616645</v>
      </c>
      <c r="F65" s="71">
        <f>100-'4. CÁLCULO DO IQS'!$D65</f>
        <v>77.068075181282722</v>
      </c>
      <c r="G65" s="70">
        <f>100-'4. CÁLCULO DO IQS'!$E65</f>
        <v>83.357383357383355</v>
      </c>
      <c r="H65" s="70">
        <f t="shared" si="0"/>
        <v>6.2893081761006329</v>
      </c>
      <c r="I65" s="72">
        <f t="shared" si="1"/>
        <v>0.5849056603773588</v>
      </c>
      <c r="J65" s="73">
        <f t="shared" si="2"/>
        <v>1.3489682804058122E-2</v>
      </c>
      <c r="K65" s="73">
        <f t="shared" si="3"/>
        <v>1.9145813378422784E-2</v>
      </c>
      <c r="L65" s="73">
        <f t="shared" si="4"/>
        <v>1.6317748091240453E-2</v>
      </c>
      <c r="M65" s="74">
        <v>0.91919191919191923</v>
      </c>
      <c r="N65" s="74">
        <v>0.8904109589041096</v>
      </c>
      <c r="O65" s="74">
        <f t="shared" si="5"/>
        <v>-2.8780960287809632E-2</v>
      </c>
      <c r="P65" s="75">
        <f t="shared" si="6"/>
        <v>0.28176124750037762</v>
      </c>
      <c r="Q65" s="76">
        <f t="shared" si="7"/>
        <v>1.5195305071512052E-2</v>
      </c>
      <c r="R65" s="76">
        <f t="shared" si="8"/>
        <v>8.9948650638979975E-3</v>
      </c>
      <c r="S65" s="76">
        <f t="shared" si="9"/>
        <v>1.2095085067705024E-2</v>
      </c>
      <c r="T65" s="77">
        <f t="shared" si="10"/>
        <v>1.5262082335356596E-2</v>
      </c>
      <c r="U65" s="78">
        <f t="shared" si="11"/>
        <v>1.5262082335356602E-2</v>
      </c>
      <c r="V65" s="79">
        <f t="shared" si="12"/>
        <v>4.5786247006069801E-4</v>
      </c>
      <c r="W65" s="51"/>
      <c r="X65" s="80"/>
      <c r="Y65" s="80"/>
      <c r="Z65" s="80"/>
    </row>
    <row r="66" spans="1:26" ht="11.25">
      <c r="A66" s="69">
        <v>280650</v>
      </c>
      <c r="B66" s="69" t="s">
        <v>188</v>
      </c>
      <c r="C66" s="69" t="s">
        <v>250</v>
      </c>
      <c r="D66" s="70">
        <v>6.2893081761006284</v>
      </c>
      <c r="E66" s="70">
        <v>14.041246160596751</v>
      </c>
      <c r="F66" s="71">
        <f>100-'4. CÁLCULO DO IQS'!$D66</f>
        <v>93.710691823899367</v>
      </c>
      <c r="G66" s="70">
        <f>100-'4. CÁLCULO DO IQS'!$E66</f>
        <v>85.958753839403244</v>
      </c>
      <c r="H66" s="70">
        <f t="shared" si="0"/>
        <v>-7.7519379844961236</v>
      </c>
      <c r="I66" s="72">
        <f t="shared" si="1"/>
        <v>0.1720930232558141</v>
      </c>
      <c r="J66" s="73">
        <f t="shared" si="2"/>
        <v>1.3910661261453279E-2</v>
      </c>
      <c r="K66" s="73">
        <f t="shared" si="3"/>
        <v>5.633149292586211E-3</v>
      </c>
      <c r="L66" s="73">
        <f t="shared" si="4"/>
        <v>9.7719052770197448E-3</v>
      </c>
      <c r="M66" s="74">
        <v>0.76744186046511631</v>
      </c>
      <c r="N66" s="74">
        <v>0.72093023255813948</v>
      </c>
      <c r="O66" s="74">
        <f t="shared" si="5"/>
        <v>-4.6511627906976827E-2</v>
      </c>
      <c r="P66" s="75">
        <f t="shared" si="6"/>
        <v>0.22434370486715582</v>
      </c>
      <c r="Q66" s="76">
        <f t="shared" si="7"/>
        <v>1.2303032335181313E-2</v>
      </c>
      <c r="R66" s="76">
        <f t="shared" si="8"/>
        <v>7.1618839393885018E-3</v>
      </c>
      <c r="S66" s="76">
        <f t="shared" si="9"/>
        <v>9.7324581372849085E-3</v>
      </c>
      <c r="T66" s="77">
        <f t="shared" si="10"/>
        <v>9.7620434920860366E-3</v>
      </c>
      <c r="U66" s="78">
        <f t="shared" si="11"/>
        <v>9.7620434920860401E-3</v>
      </c>
      <c r="V66" s="79">
        <f t="shared" si="12"/>
        <v>2.9286130476258117E-4</v>
      </c>
      <c r="W66" s="51"/>
      <c r="X66" s="80"/>
      <c r="Y66" s="80"/>
      <c r="Z66" s="80"/>
    </row>
    <row r="67" spans="1:26" ht="11.25">
      <c r="A67" s="69">
        <v>280660</v>
      </c>
      <c r="B67" s="69" t="s">
        <v>200</v>
      </c>
      <c r="C67" s="69" t="s">
        <v>251</v>
      </c>
      <c r="D67" s="70">
        <v>16.546922862712336</v>
      </c>
      <c r="E67" s="70">
        <v>17.836151022169503</v>
      </c>
      <c r="F67" s="71">
        <f>100-'4. CÁLCULO DO IQS'!$D67</f>
        <v>83.453077137287664</v>
      </c>
      <c r="G67" s="70">
        <f>100-'4. CÁLCULO DO IQS'!$E67</f>
        <v>82.163848977830497</v>
      </c>
      <c r="H67" s="70">
        <f t="shared" si="0"/>
        <v>-1.2892281594571671</v>
      </c>
      <c r="I67" s="72">
        <f t="shared" si="1"/>
        <v>0.36209669211195944</v>
      </c>
      <c r="J67" s="73">
        <f t="shared" si="2"/>
        <v>1.3296533744581552E-2</v>
      </c>
      <c r="K67" s="73">
        <f t="shared" si="3"/>
        <v>1.18525706994306E-2</v>
      </c>
      <c r="L67" s="73">
        <f t="shared" si="4"/>
        <v>1.2574552222006076E-2</v>
      </c>
      <c r="M67" s="74">
        <v>0.80451127819548873</v>
      </c>
      <c r="N67" s="74">
        <v>0.74809160305343514</v>
      </c>
      <c r="O67" s="74">
        <f t="shared" si="5"/>
        <v>-5.6419675142053594E-2</v>
      </c>
      <c r="P67" s="75">
        <f t="shared" si="6"/>
        <v>0.19225829574714004</v>
      </c>
      <c r="Q67" s="76">
        <f t="shared" si="7"/>
        <v>1.2766554607351406E-2</v>
      </c>
      <c r="R67" s="76">
        <f t="shared" si="8"/>
        <v>6.1375985626206508E-3</v>
      </c>
      <c r="S67" s="76">
        <f t="shared" si="9"/>
        <v>9.4520765849860286E-3</v>
      </c>
      <c r="T67" s="77">
        <f t="shared" si="10"/>
        <v>1.1793933312751064E-2</v>
      </c>
      <c r="U67" s="78">
        <f t="shared" si="11"/>
        <v>1.1793933312751068E-2</v>
      </c>
      <c r="V67" s="79">
        <f t="shared" si="12"/>
        <v>3.53817999382532E-4</v>
      </c>
      <c r="W67" s="51"/>
      <c r="X67" s="80"/>
      <c r="Y67" s="80"/>
      <c r="Z67" s="80"/>
    </row>
    <row r="68" spans="1:26" ht="11.25">
      <c r="A68" s="69">
        <v>280670</v>
      </c>
      <c r="B68" s="69" t="s">
        <v>188</v>
      </c>
      <c r="C68" s="69" t="s">
        <v>252</v>
      </c>
      <c r="D68" s="70">
        <v>19.179169252241959</v>
      </c>
      <c r="E68" s="70">
        <v>19.312878937407497</v>
      </c>
      <c r="F68" s="71">
        <f>100-'4. CÁLCULO DO IQS'!$D68</f>
        <v>80.820830747758038</v>
      </c>
      <c r="G68" s="70">
        <f>100-'4. CÁLCULO DO IQS'!$E68</f>
        <v>80.687121062592496</v>
      </c>
      <c r="H68" s="70">
        <f t="shared" si="0"/>
        <v>-0.13370968516554171</v>
      </c>
      <c r="I68" s="72">
        <f t="shared" si="1"/>
        <v>0.39606893525613324</v>
      </c>
      <c r="J68" s="73">
        <f t="shared" si="2"/>
        <v>1.3057555619763839E-2</v>
      </c>
      <c r="K68" s="73">
        <f t="shared" si="3"/>
        <v>1.2964589733175503E-2</v>
      </c>
      <c r="L68" s="73">
        <f t="shared" si="4"/>
        <v>1.301107267646967E-2</v>
      </c>
      <c r="M68" s="74">
        <v>0.73469387755102045</v>
      </c>
      <c r="N68" s="74">
        <v>0.76553106212424848</v>
      </c>
      <c r="O68" s="74">
        <f t="shared" si="5"/>
        <v>3.0837184573228038E-2</v>
      </c>
      <c r="P68" s="75">
        <f t="shared" si="6"/>
        <v>0.4748237676376203</v>
      </c>
      <c r="Q68" s="76">
        <f t="shared" si="7"/>
        <v>1.3064167634474644E-2</v>
      </c>
      <c r="R68" s="76">
        <f t="shared" si="8"/>
        <v>1.5158137454748201E-2</v>
      </c>
      <c r="S68" s="76">
        <f t="shared" si="9"/>
        <v>1.4111152544611424E-2</v>
      </c>
      <c r="T68" s="77">
        <f t="shared" si="10"/>
        <v>1.328609264350511E-2</v>
      </c>
      <c r="U68" s="78">
        <f t="shared" si="11"/>
        <v>1.3286092643505115E-2</v>
      </c>
      <c r="V68" s="79">
        <f t="shared" si="12"/>
        <v>3.9858277930515342E-4</v>
      </c>
      <c r="W68" s="51"/>
      <c r="X68" s="80"/>
      <c r="Y68" s="80"/>
      <c r="Z68" s="80"/>
    </row>
    <row r="69" spans="1:26" ht="11.25">
      <c r="A69" s="69">
        <v>280680</v>
      </c>
      <c r="B69" s="69" t="s">
        <v>191</v>
      </c>
      <c r="C69" s="69" t="s">
        <v>253</v>
      </c>
      <c r="D69" s="70">
        <v>12.537382102599494</v>
      </c>
      <c r="E69" s="70">
        <v>12.579710144927537</v>
      </c>
      <c r="F69" s="71">
        <f>100-'4. CÁLCULO DO IQS'!$D69</f>
        <v>87.462617897400506</v>
      </c>
      <c r="G69" s="70">
        <f>100-'4. CÁLCULO DO IQS'!$E69</f>
        <v>87.420289855072468</v>
      </c>
      <c r="H69" s="70">
        <f t="shared" si="0"/>
        <v>-4.2328042328037441E-2</v>
      </c>
      <c r="I69" s="72">
        <f t="shared" si="1"/>
        <v>0.39875555555555586</v>
      </c>
      <c r="J69" s="73">
        <f t="shared" si="2"/>
        <v>1.4147180888917549E-2</v>
      </c>
      <c r="K69" s="73">
        <f t="shared" si="3"/>
        <v>1.305253131821375E-2</v>
      </c>
      <c r="L69" s="73">
        <f t="shared" si="4"/>
        <v>1.359985610356565E-2</v>
      </c>
      <c r="M69" s="74">
        <v>0.83185840707964598</v>
      </c>
      <c r="N69" s="74">
        <v>0.72799999999999998</v>
      </c>
      <c r="O69" s="74">
        <f t="shared" si="5"/>
        <v>-0.103858407079646</v>
      </c>
      <c r="P69" s="75">
        <f t="shared" si="6"/>
        <v>3.8636589447248959E-2</v>
      </c>
      <c r="Q69" s="76">
        <f t="shared" si="7"/>
        <v>1.2423681426468254E-2</v>
      </c>
      <c r="R69" s="76">
        <f t="shared" si="8"/>
        <v>1.2334233741876231E-3</v>
      </c>
      <c r="S69" s="76">
        <f t="shared" si="9"/>
        <v>6.8285524003279382E-3</v>
      </c>
      <c r="T69" s="77">
        <f t="shared" si="10"/>
        <v>1.1907030177756222E-2</v>
      </c>
      <c r="U69" s="78">
        <f t="shared" si="11"/>
        <v>1.1907030177756225E-2</v>
      </c>
      <c r="V69" s="79">
        <f t="shared" si="12"/>
        <v>3.5721090533268675E-4</v>
      </c>
      <c r="W69" s="51"/>
      <c r="X69" s="80"/>
      <c r="Y69" s="80"/>
      <c r="Z69" s="80"/>
    </row>
    <row r="70" spans="1:26" ht="11.25">
      <c r="A70" s="69">
        <v>280690</v>
      </c>
      <c r="B70" s="69" t="s">
        <v>185</v>
      </c>
      <c r="C70" s="69" t="s">
        <v>254</v>
      </c>
      <c r="D70" s="70">
        <v>0</v>
      </c>
      <c r="E70" s="70">
        <v>0</v>
      </c>
      <c r="F70" s="71">
        <f>100-'4. CÁLCULO DO IQS'!$D70</f>
        <v>100</v>
      </c>
      <c r="G70" s="70">
        <f>100-'4. CÁLCULO DO IQS'!$E70</f>
        <v>100</v>
      </c>
      <c r="H70" s="70">
        <f t="shared" si="0"/>
        <v>0</v>
      </c>
      <c r="I70" s="72">
        <f t="shared" si="1"/>
        <v>0.40000000000000019</v>
      </c>
      <c r="J70" s="73">
        <f t="shared" si="2"/>
        <v>1.6182948961129158E-2</v>
      </c>
      <c r="K70" s="73">
        <f t="shared" si="3"/>
        <v>1.3093265923308483E-2</v>
      </c>
      <c r="L70" s="73">
        <f t="shared" si="4"/>
        <v>1.4638107442218821E-2</v>
      </c>
      <c r="M70" s="74">
        <v>0.79166666666666663</v>
      </c>
      <c r="N70" s="74">
        <v>0.83870967741935487</v>
      </c>
      <c r="O70" s="74">
        <f t="shared" si="5"/>
        <v>4.7043010752688241E-2</v>
      </c>
      <c r="P70" s="75">
        <f t="shared" si="6"/>
        <v>0.52730338857190762</v>
      </c>
      <c r="Q70" s="76">
        <f t="shared" si="7"/>
        <v>1.4312997035101676E-2</v>
      </c>
      <c r="R70" s="76">
        <f t="shared" si="8"/>
        <v>1.6833481786504817E-2</v>
      </c>
      <c r="S70" s="76">
        <f t="shared" si="9"/>
        <v>1.5573239410803246E-2</v>
      </c>
      <c r="T70" s="77">
        <f t="shared" si="10"/>
        <v>1.4871890434364928E-2</v>
      </c>
      <c r="U70" s="78">
        <f t="shared" si="11"/>
        <v>1.4871890434364933E-2</v>
      </c>
      <c r="V70" s="79">
        <f t="shared" si="12"/>
        <v>4.4615671303094799E-4</v>
      </c>
      <c r="W70" s="51"/>
      <c r="X70" s="80"/>
      <c r="Y70" s="80"/>
      <c r="Z70" s="80"/>
    </row>
    <row r="71" spans="1:26" ht="11.25">
      <c r="A71" s="69">
        <v>280700</v>
      </c>
      <c r="B71" s="69" t="s">
        <v>191</v>
      </c>
      <c r="C71" s="69" t="s">
        <v>255</v>
      </c>
      <c r="D71" s="70">
        <v>28.973950026581605</v>
      </c>
      <c r="E71" s="70">
        <v>28.973950026581605</v>
      </c>
      <c r="F71" s="71">
        <f>100-'4. CÁLCULO DO IQS'!$D71</f>
        <v>71.026049973418395</v>
      </c>
      <c r="G71" s="70">
        <f>100-'4. CÁLCULO DO IQS'!$E71</f>
        <v>71.026049973418395</v>
      </c>
      <c r="H71" s="70">
        <f t="shared" si="0"/>
        <v>0</v>
      </c>
      <c r="I71" s="72">
        <f t="shared" si="1"/>
        <v>0.40000000000000019</v>
      </c>
      <c r="J71" s="73">
        <f t="shared" si="2"/>
        <v>1.1494109416304389E-2</v>
      </c>
      <c r="K71" s="73">
        <f t="shared" si="3"/>
        <v>1.3093265923308483E-2</v>
      </c>
      <c r="L71" s="73">
        <f t="shared" si="4"/>
        <v>1.2293687669806437E-2</v>
      </c>
      <c r="M71" s="74">
        <v>0.81578947368421051</v>
      </c>
      <c r="N71" s="74">
        <v>0.7</v>
      </c>
      <c r="O71" s="74">
        <f t="shared" si="5"/>
        <v>-0.11578947368421055</v>
      </c>
      <c r="P71" s="75">
        <f t="shared" si="6"/>
        <v>0</v>
      </c>
      <c r="Q71" s="76">
        <f t="shared" si="7"/>
        <v>1.1945847525450243E-2</v>
      </c>
      <c r="R71" s="76">
        <f t="shared" si="8"/>
        <v>0</v>
      </c>
      <c r="S71" s="76">
        <f t="shared" si="9"/>
        <v>5.9729237627251216E-3</v>
      </c>
      <c r="T71" s="77">
        <f t="shared" si="10"/>
        <v>1.0713496693036109E-2</v>
      </c>
      <c r="U71" s="78">
        <f t="shared" si="11"/>
        <v>1.0713496693036112E-2</v>
      </c>
      <c r="V71" s="79">
        <f t="shared" si="12"/>
        <v>3.2140490079108334E-4</v>
      </c>
      <c r="W71" s="51"/>
      <c r="X71" s="80"/>
      <c r="Y71" s="80"/>
      <c r="Z71" s="80"/>
    </row>
    <row r="72" spans="1:26" ht="11.25">
      <c r="A72" s="69">
        <v>280710</v>
      </c>
      <c r="B72" s="69" t="s">
        <v>220</v>
      </c>
      <c r="C72" s="69" t="s">
        <v>256</v>
      </c>
      <c r="D72" s="70">
        <v>12.889312587907822</v>
      </c>
      <c r="E72" s="70">
        <v>12.802205901816365</v>
      </c>
      <c r="F72" s="71">
        <f>100-'4. CÁLCULO DO IQS'!$D72</f>
        <v>87.110687412092176</v>
      </c>
      <c r="G72" s="70">
        <f>100-'4. CÁLCULO DO IQS'!$E72</f>
        <v>87.197794098183635</v>
      </c>
      <c r="H72" s="70">
        <f t="shared" si="0"/>
        <v>8.7106686091459551E-2</v>
      </c>
      <c r="I72" s="72">
        <f t="shared" si="1"/>
        <v>0.4025609365710891</v>
      </c>
      <c r="J72" s="73">
        <f t="shared" si="2"/>
        <v>1.4111174514139553E-2</v>
      </c>
      <c r="K72" s="73">
        <f t="shared" si="3"/>
        <v>1.3177093482153466E-2</v>
      </c>
      <c r="L72" s="73">
        <f t="shared" si="4"/>
        <v>1.3644133998146509E-2</v>
      </c>
      <c r="M72" s="74">
        <v>0.8164983164983165</v>
      </c>
      <c r="N72" s="74">
        <v>0.82625482625482627</v>
      </c>
      <c r="O72" s="74">
        <f t="shared" si="5"/>
        <v>9.756509756509768E-3</v>
      </c>
      <c r="P72" s="75">
        <f t="shared" si="6"/>
        <v>0.40655783591841421</v>
      </c>
      <c r="Q72" s="76">
        <f t="shared" si="7"/>
        <v>1.4100448816582197E-2</v>
      </c>
      <c r="R72" s="76">
        <f t="shared" si="8"/>
        <v>1.2978835475774992E-2</v>
      </c>
      <c r="S72" s="76">
        <f t="shared" si="9"/>
        <v>1.3539642146178595E-2</v>
      </c>
      <c r="T72" s="77">
        <f t="shared" si="10"/>
        <v>1.361801103515453E-2</v>
      </c>
      <c r="U72" s="78">
        <f t="shared" si="11"/>
        <v>1.3618011035154535E-2</v>
      </c>
      <c r="V72" s="79">
        <f t="shared" si="12"/>
        <v>4.08540331054636E-4</v>
      </c>
      <c r="W72" s="51"/>
      <c r="X72" s="80"/>
      <c r="Y72" s="80"/>
      <c r="Z72" s="80"/>
    </row>
    <row r="73" spans="1:26" ht="11.25">
      <c r="A73" s="69">
        <v>280720</v>
      </c>
      <c r="B73" s="69" t="s">
        <v>200</v>
      </c>
      <c r="C73" s="69" t="s">
        <v>257</v>
      </c>
      <c r="D73" s="70">
        <v>30.894131165534745</v>
      </c>
      <c r="E73" s="70">
        <v>24.445718467122045</v>
      </c>
      <c r="F73" s="71">
        <f>100-'4. CÁLCULO DO IQS'!$D73</f>
        <v>69.105868834465255</v>
      </c>
      <c r="G73" s="70">
        <f>100-'4. CÁLCULO DO IQS'!$E73</f>
        <v>75.554281532877951</v>
      </c>
      <c r="H73" s="70">
        <f t="shared" si="0"/>
        <v>6.4484126984126959</v>
      </c>
      <c r="I73" s="72">
        <f t="shared" si="1"/>
        <v>0.58958333333333346</v>
      </c>
      <c r="J73" s="73">
        <f t="shared" si="2"/>
        <v>1.2226910818413473E-2</v>
      </c>
      <c r="K73" s="73">
        <f t="shared" si="3"/>
        <v>1.9298928418209897E-2</v>
      </c>
      <c r="L73" s="73">
        <f t="shared" si="4"/>
        <v>1.5762919618311687E-2</v>
      </c>
      <c r="M73" s="74">
        <v>0.76744186046511631</v>
      </c>
      <c r="N73" s="74">
        <v>0.73809523809523814</v>
      </c>
      <c r="O73" s="74">
        <f t="shared" si="5"/>
        <v>-2.9346622369878173E-2</v>
      </c>
      <c r="P73" s="75">
        <f t="shared" si="6"/>
        <v>0.27992945371738115</v>
      </c>
      <c r="Q73" s="76">
        <f t="shared" si="7"/>
        <v>1.2595961676495156E-2</v>
      </c>
      <c r="R73" s="76">
        <f t="shared" si="8"/>
        <v>8.9363874057774711E-3</v>
      </c>
      <c r="S73" s="76">
        <f t="shared" si="9"/>
        <v>1.0766174541136313E-2</v>
      </c>
      <c r="T73" s="77">
        <f t="shared" si="10"/>
        <v>1.4513733349017843E-2</v>
      </c>
      <c r="U73" s="78">
        <f t="shared" si="11"/>
        <v>1.4513733349017848E-2</v>
      </c>
      <c r="V73" s="79">
        <f t="shared" si="12"/>
        <v>4.3541200047053543E-4</v>
      </c>
      <c r="W73" s="51"/>
      <c r="X73" s="80"/>
      <c r="Y73" s="80"/>
      <c r="Z73" s="80"/>
    </row>
    <row r="74" spans="1:26" ht="11.25">
      <c r="A74" s="69">
        <v>280730</v>
      </c>
      <c r="B74" s="69" t="s">
        <v>185</v>
      </c>
      <c r="C74" s="69" t="s">
        <v>258</v>
      </c>
      <c r="D74" s="70">
        <v>34.297052154195008</v>
      </c>
      <c r="E74" s="70">
        <v>13.888888888888888</v>
      </c>
      <c r="F74" s="71">
        <f>100-'4. CÁLCULO DO IQS'!$D74</f>
        <v>65.702947845804999</v>
      </c>
      <c r="G74" s="70">
        <f>100-'4. CÁLCULO DO IQS'!$E74</f>
        <v>86.111111111111114</v>
      </c>
      <c r="H74" s="70">
        <f t="shared" si="0"/>
        <v>20.408163265306115</v>
      </c>
      <c r="I74" s="72">
        <f t="shared" si="1"/>
        <v>1</v>
      </c>
      <c r="J74" s="73">
        <f t="shared" si="2"/>
        <v>1.3935317160972332E-2</v>
      </c>
      <c r="K74" s="73">
        <f t="shared" si="3"/>
        <v>3.2733164808271195E-2</v>
      </c>
      <c r="L74" s="73">
        <f t="shared" si="4"/>
        <v>2.3334240984621765E-2</v>
      </c>
      <c r="M74" s="74">
        <v>0.89583333333333337</v>
      </c>
      <c r="N74" s="74">
        <v>0.92500000000000004</v>
      </c>
      <c r="O74" s="74">
        <f t="shared" si="5"/>
        <v>2.9166666666666674E-2</v>
      </c>
      <c r="P74" s="75">
        <f t="shared" si="6"/>
        <v>0.46941409919310784</v>
      </c>
      <c r="Q74" s="76">
        <f t="shared" si="7"/>
        <v>1.5785584230059251E-2</v>
      </c>
      <c r="R74" s="76">
        <f t="shared" si="8"/>
        <v>1.4985440754508217E-2</v>
      </c>
      <c r="S74" s="76">
        <f t="shared" si="9"/>
        <v>1.5385512492283735E-2</v>
      </c>
      <c r="T74" s="77">
        <f t="shared" si="10"/>
        <v>2.1347058861537257E-2</v>
      </c>
      <c r="U74" s="78">
        <f t="shared" si="11"/>
        <v>2.1347058861537264E-2</v>
      </c>
      <c r="V74" s="79">
        <f t="shared" si="12"/>
        <v>6.4041176584611788E-4</v>
      </c>
      <c r="W74" s="51"/>
      <c r="X74" s="80"/>
      <c r="Y74" s="80"/>
      <c r="Z74" s="80"/>
    </row>
    <row r="75" spans="1:26" ht="11.25">
      <c r="A75" s="69">
        <v>280740</v>
      </c>
      <c r="B75" s="69" t="s">
        <v>220</v>
      </c>
      <c r="C75" s="69" t="s">
        <v>259</v>
      </c>
      <c r="D75" s="70">
        <v>9.4481894363562517</v>
      </c>
      <c r="E75" s="70">
        <v>13.761121597559614</v>
      </c>
      <c r="F75" s="71">
        <f>100-'4. CÁLCULO DO IQS'!$D75</f>
        <v>90.551810563643755</v>
      </c>
      <c r="G75" s="70">
        <f>100-'4. CÁLCULO DO IQS'!$E75</f>
        <v>86.238878402440392</v>
      </c>
      <c r="H75" s="70">
        <f t="shared" si="0"/>
        <v>-4.3129321612033635</v>
      </c>
      <c r="I75" s="72">
        <f t="shared" si="1"/>
        <v>0.27319979446062126</v>
      </c>
      <c r="J75" s="73">
        <f t="shared" si="2"/>
        <v>1.3955993676517167E-2</v>
      </c>
      <c r="K75" s="73">
        <f t="shared" si="3"/>
        <v>8.9426938976653308E-3</v>
      </c>
      <c r="L75" s="73">
        <f t="shared" si="4"/>
        <v>1.1449343787091249E-2</v>
      </c>
      <c r="M75" s="74">
        <v>0.88079470198675491</v>
      </c>
      <c r="N75" s="74">
        <v>0.84399375975039004</v>
      </c>
      <c r="O75" s="74">
        <f t="shared" si="5"/>
        <v>-3.6800942236364875E-2</v>
      </c>
      <c r="P75" s="75">
        <f t="shared" si="6"/>
        <v>0.25578999445229478</v>
      </c>
      <c r="Q75" s="76">
        <f t="shared" si="7"/>
        <v>1.4403172523442351E-2</v>
      </c>
      <c r="R75" s="76">
        <f t="shared" si="8"/>
        <v>8.1657662478603465E-3</v>
      </c>
      <c r="S75" s="76">
        <f t="shared" si="9"/>
        <v>1.1284469385651349E-2</v>
      </c>
      <c r="T75" s="77">
        <f t="shared" si="10"/>
        <v>1.1408125186731274E-2</v>
      </c>
      <c r="U75" s="78">
        <f t="shared" si="11"/>
        <v>1.1408125186731278E-2</v>
      </c>
      <c r="V75" s="79">
        <f t="shared" si="12"/>
        <v>3.4224375560193833E-4</v>
      </c>
      <c r="W75" s="51"/>
      <c r="X75" s="80"/>
      <c r="Y75" s="80"/>
      <c r="Z75" s="80"/>
    </row>
    <row r="76" spans="1:26" ht="11.25">
      <c r="A76" s="69">
        <v>280750</v>
      </c>
      <c r="B76" s="69" t="s">
        <v>189</v>
      </c>
      <c r="C76" s="69" t="s">
        <v>260</v>
      </c>
      <c r="D76" s="70">
        <v>12.714940050325277</v>
      </c>
      <c r="E76" s="70">
        <v>15.886890722624093</v>
      </c>
      <c r="F76" s="71">
        <f>100-'4. CÁLCULO DO IQS'!$D76</f>
        <v>87.285059949674718</v>
      </c>
      <c r="G76" s="70">
        <f>100-'4. CÁLCULO DO IQS'!$E76</f>
        <v>84.113109277375912</v>
      </c>
      <c r="H76" s="70">
        <f t="shared" si="0"/>
        <v>-3.1719506722988058</v>
      </c>
      <c r="I76" s="72">
        <f t="shared" si="1"/>
        <v>0.30674465023441527</v>
      </c>
      <c r="J76" s="73">
        <f t="shared" si="2"/>
        <v>1.361198154397654E-2</v>
      </c>
      <c r="K76" s="73">
        <f t="shared" si="3"/>
        <v>1.0040723190178619E-2</v>
      </c>
      <c r="L76" s="73">
        <f t="shared" si="4"/>
        <v>1.1826352367077578E-2</v>
      </c>
      <c r="M76" s="74">
        <v>0.79518072289156627</v>
      </c>
      <c r="N76" s="74">
        <v>0.8527131782945736</v>
      </c>
      <c r="O76" s="74">
        <f t="shared" si="5"/>
        <v>5.7532455403007332E-2</v>
      </c>
      <c r="P76" s="75">
        <f t="shared" si="6"/>
        <v>0.56127154748981789</v>
      </c>
      <c r="Q76" s="76">
        <f t="shared" si="7"/>
        <v>1.455197372978435E-2</v>
      </c>
      <c r="R76" s="76">
        <f t="shared" si="8"/>
        <v>1.791787152656386E-2</v>
      </c>
      <c r="S76" s="76">
        <f t="shared" si="9"/>
        <v>1.6234922628174105E-2</v>
      </c>
      <c r="T76" s="77">
        <f t="shared" si="10"/>
        <v>1.2928494932351712E-2</v>
      </c>
      <c r="U76" s="78">
        <f t="shared" si="11"/>
        <v>1.2928494932351715E-2</v>
      </c>
      <c r="V76" s="79">
        <f t="shared" si="12"/>
        <v>3.8785484797055145E-4</v>
      </c>
      <c r="W76" s="51"/>
      <c r="X76" s="80"/>
      <c r="Y76" s="80"/>
      <c r="Z76" s="80"/>
    </row>
    <row r="77" spans="1:26" ht="11.25">
      <c r="A77" s="69">
        <v>280760</v>
      </c>
      <c r="B77" s="69" t="s">
        <v>189</v>
      </c>
      <c r="C77" s="69" t="s">
        <v>261</v>
      </c>
      <c r="D77" s="70">
        <v>11.536516451996347</v>
      </c>
      <c r="E77" s="70">
        <v>9.4281051651442258</v>
      </c>
      <c r="F77" s="71">
        <f>100-'4. CÁLCULO DO IQS'!$D77</f>
        <v>88.463483548003651</v>
      </c>
      <c r="G77" s="70">
        <f>100-'4. CÁLCULO DO IQS'!$E77</f>
        <v>90.571894834855769</v>
      </c>
      <c r="H77" s="70">
        <f t="shared" si="0"/>
        <v>2.1084112868521174</v>
      </c>
      <c r="I77" s="72">
        <f t="shared" si="1"/>
        <v>0.46198729183345244</v>
      </c>
      <c r="J77" s="73">
        <f t="shared" si="2"/>
        <v>1.4657203514252287E-2</v>
      </c>
      <c r="K77" s="73">
        <f t="shared" si="3"/>
        <v>1.512230616291128E-2</v>
      </c>
      <c r="L77" s="73">
        <f t="shared" si="4"/>
        <v>1.4889754838581784E-2</v>
      </c>
      <c r="M77" s="74">
        <v>0.76539589442815248</v>
      </c>
      <c r="N77" s="74">
        <v>0.7640117994100295</v>
      </c>
      <c r="O77" s="74">
        <f t="shared" si="5"/>
        <v>-1.3840950181229772E-3</v>
      </c>
      <c r="P77" s="75">
        <f t="shared" si="6"/>
        <v>0.37048101335614031</v>
      </c>
      <c r="Q77" s="76">
        <f t="shared" si="7"/>
        <v>1.3038240661995841E-2</v>
      </c>
      <c r="R77" s="76">
        <f t="shared" si="8"/>
        <v>1.1827129363736253E-2</v>
      </c>
      <c r="S77" s="76">
        <f t="shared" si="9"/>
        <v>1.2432685012866047E-2</v>
      </c>
      <c r="T77" s="77">
        <f t="shared" si="10"/>
        <v>1.4275487382152849E-2</v>
      </c>
      <c r="U77" s="78">
        <f t="shared" si="11"/>
        <v>1.4275487382152854E-2</v>
      </c>
      <c r="V77" s="79">
        <f t="shared" si="12"/>
        <v>4.2826462146458561E-4</v>
      </c>
      <c r="W77" s="51"/>
      <c r="X77" s="80"/>
      <c r="Y77" s="80"/>
      <c r="Z77" s="80"/>
    </row>
    <row r="78" spans="1:26" ht="9.75" customHeight="1">
      <c r="A78" s="81"/>
      <c r="B78" s="81"/>
      <c r="C78" s="81"/>
      <c r="D78" s="82"/>
      <c r="E78" s="82"/>
      <c r="F78" s="83"/>
      <c r="G78" s="82"/>
      <c r="H78" s="82"/>
      <c r="I78" s="84"/>
      <c r="J78" s="85"/>
      <c r="K78" s="86"/>
      <c r="L78" s="86"/>
      <c r="M78" s="87"/>
      <c r="N78" s="87"/>
      <c r="O78" s="87"/>
      <c r="P78" s="84"/>
      <c r="Q78" s="86"/>
      <c r="R78" s="86"/>
      <c r="S78" s="86"/>
      <c r="T78" s="88"/>
    </row>
    <row r="79" spans="1:26" ht="9.75" customHeight="1"/>
    <row r="80" spans="1:26" ht="9.75" customHeight="1"/>
    <row r="81" ht="9.75" customHeight="1"/>
    <row r="82" ht="9.75" customHeight="1"/>
    <row r="83" ht="9.75" customHeight="1"/>
    <row r="84" ht="9.75" customHeight="1"/>
    <row r="85" ht="9.75" customHeight="1"/>
    <row r="86" ht="9.75" customHeight="1"/>
    <row r="87" ht="9.75" customHeight="1"/>
    <row r="88" ht="9.75" customHeight="1"/>
    <row r="89" ht="9.75" customHeight="1"/>
    <row r="90" ht="9.75" customHeight="1"/>
    <row r="91" ht="9.75" customHeight="1"/>
    <row r="92" ht="9.75" customHeight="1"/>
    <row r="93" ht="9.75" customHeight="1"/>
    <row r="94" ht="9.75" customHeight="1"/>
    <row r="95" ht="9.75" customHeight="1"/>
    <row r="96" ht="9.75" customHeight="1"/>
    <row r="97" ht="9.75" customHeight="1"/>
    <row r="98" ht="9.75" customHeight="1"/>
    <row r="99" ht="9.75" customHeight="1"/>
    <row r="100" ht="9.75" customHeight="1"/>
    <row r="101" ht="9.75" customHeight="1"/>
    <row r="102" ht="9.75" customHeight="1"/>
    <row r="103" ht="9.75" customHeight="1"/>
    <row r="104" ht="9.75" customHeight="1"/>
    <row r="105" ht="9.75" customHeight="1"/>
    <row r="106" ht="9.75" customHeight="1"/>
    <row r="107" ht="9.75" customHeight="1"/>
    <row r="108" ht="9.75" customHeight="1"/>
    <row r="109" ht="9.75" customHeight="1"/>
    <row r="110" ht="9.75" customHeight="1"/>
    <row r="111" ht="9.75" customHeight="1"/>
    <row r="112" ht="9.75" customHeight="1"/>
    <row r="113" ht="9.75" customHeight="1"/>
    <row r="114" ht="9.75" customHeight="1"/>
    <row r="115" ht="9.75" customHeight="1"/>
    <row r="116" ht="9.75" customHeight="1"/>
    <row r="117" ht="9.75" customHeight="1"/>
    <row r="118" ht="9.75" customHeight="1"/>
    <row r="119" ht="9.75" customHeight="1"/>
    <row r="120" ht="9.75" customHeight="1"/>
    <row r="121" ht="9.75" customHeight="1"/>
    <row r="122" ht="9.75" customHeight="1"/>
    <row r="123" ht="9.75" customHeight="1"/>
    <row r="124" ht="9.75" customHeight="1"/>
    <row r="125" ht="9.75" customHeight="1"/>
    <row r="126" ht="9.75" customHeight="1"/>
    <row r="127" ht="9.75" customHeight="1"/>
    <row r="128" ht="9.75" customHeight="1"/>
    <row r="129" ht="9.75" customHeight="1"/>
    <row r="130" ht="9.75" customHeight="1"/>
    <row r="131" ht="9.75" customHeight="1"/>
    <row r="132" ht="9.75" customHeight="1"/>
    <row r="133" ht="9.75" customHeight="1"/>
    <row r="134" ht="9.75" customHeight="1"/>
    <row r="135" ht="9.75" customHeight="1"/>
    <row r="136" ht="9.75" customHeight="1"/>
    <row r="137" ht="9.75" customHeight="1"/>
    <row r="138" ht="9.75" customHeight="1"/>
    <row r="139" ht="9.75" customHeight="1"/>
    <row r="140" ht="9.75" customHeight="1"/>
    <row r="141" ht="9.75" customHeight="1"/>
    <row r="142" ht="9.75" customHeight="1"/>
    <row r="143" ht="9.75" customHeight="1"/>
    <row r="144" ht="9.75" customHeight="1"/>
    <row r="145" ht="9.75" customHeight="1"/>
    <row r="146" ht="9.75" customHeight="1"/>
    <row r="147" ht="9.75" customHeight="1"/>
    <row r="148" ht="9.75" customHeight="1"/>
    <row r="149" ht="9.75" customHeight="1"/>
    <row r="150" ht="9.75" customHeight="1"/>
    <row r="151" ht="9.75" customHeight="1"/>
    <row r="152" ht="9.75" customHeight="1"/>
    <row r="153" ht="9.75" customHeight="1"/>
    <row r="154" ht="9.75" customHeight="1"/>
    <row r="155" ht="9.75" customHeight="1"/>
    <row r="156" ht="9.75" customHeight="1"/>
    <row r="157" ht="9.75" customHeight="1"/>
    <row r="158" ht="9.75" customHeight="1"/>
    <row r="159" ht="9.75" customHeight="1"/>
    <row r="160" ht="9.75" customHeight="1"/>
    <row r="161" ht="9.75" customHeight="1"/>
    <row r="162" ht="9.75" customHeight="1"/>
    <row r="163" ht="9.75" customHeight="1"/>
    <row r="164" ht="9.75" customHeight="1"/>
    <row r="165" ht="9.75" customHeight="1"/>
    <row r="166" ht="9.75" customHeight="1"/>
    <row r="167" ht="9.75" customHeight="1"/>
    <row r="168" ht="9.75" customHeight="1"/>
    <row r="169" ht="9.75" customHeight="1"/>
    <row r="170" ht="9.75" customHeight="1"/>
    <row r="171" ht="9.75" customHeight="1"/>
    <row r="172" ht="9.75" customHeight="1"/>
    <row r="173" ht="9.75" customHeight="1"/>
    <row r="174" ht="9.75" customHeight="1"/>
    <row r="175" ht="9.75" customHeight="1"/>
    <row r="176" ht="9.75" customHeight="1"/>
    <row r="177" ht="9.75" customHeight="1"/>
    <row r="178" ht="9.75" customHeight="1"/>
    <row r="179" ht="9.75" customHeight="1"/>
    <row r="180" ht="9.75" customHeight="1"/>
    <row r="181" ht="9.75" customHeight="1"/>
    <row r="182" ht="9.75" customHeight="1"/>
    <row r="183" ht="9.75" customHeight="1"/>
    <row r="184" ht="9.75" customHeight="1"/>
    <row r="185" ht="9.75" customHeight="1"/>
    <row r="186" ht="9.75" customHeight="1"/>
    <row r="187" ht="9.75" customHeight="1"/>
    <row r="188" ht="9.75" customHeight="1"/>
    <row r="189" ht="9.75" customHeight="1"/>
    <row r="190" ht="9.75" customHeight="1"/>
    <row r="191" ht="9.75" customHeight="1"/>
    <row r="192" ht="9.75" customHeight="1"/>
    <row r="193" ht="9.75" customHeight="1"/>
    <row r="194" ht="9.75" customHeight="1"/>
    <row r="195" ht="9.75" customHeight="1"/>
    <row r="196" ht="9.75" customHeight="1"/>
    <row r="197" ht="9.75" customHeight="1"/>
    <row r="198" ht="9.75" customHeight="1"/>
    <row r="199" ht="9.75" customHeight="1"/>
    <row r="200" ht="9.75" customHeight="1"/>
    <row r="201" ht="9.75" customHeight="1"/>
    <row r="202" ht="9.75" customHeight="1"/>
    <row r="203" ht="9.75" customHeight="1"/>
    <row r="204" ht="9.75" customHeight="1"/>
    <row r="205" ht="9.75" customHeight="1"/>
    <row r="206" ht="9.75" customHeight="1"/>
    <row r="207" ht="9.75" customHeight="1"/>
    <row r="208" ht="9.75" customHeight="1"/>
    <row r="209" ht="9.75" customHeight="1"/>
    <row r="210" ht="9.75" customHeight="1"/>
    <row r="211" ht="9.75" customHeight="1"/>
    <row r="212" ht="9.75" customHeight="1"/>
    <row r="213" ht="9.75" customHeight="1"/>
    <row r="214" ht="9.75" customHeight="1"/>
    <row r="215" ht="9.75" customHeight="1"/>
    <row r="216" ht="9.75" customHeight="1"/>
    <row r="217" ht="9.75" customHeight="1"/>
    <row r="218" ht="9.75" customHeight="1"/>
    <row r="219" ht="9.75" customHeight="1"/>
    <row r="220" ht="9.75" customHeight="1"/>
    <row r="221" ht="9.75" customHeight="1"/>
    <row r="222" ht="9.75" customHeight="1"/>
    <row r="223" ht="9.75" customHeight="1"/>
    <row r="224" ht="9.75" customHeight="1"/>
    <row r="225" ht="9.75" customHeight="1"/>
    <row r="226" ht="9.75" customHeight="1"/>
    <row r="227" ht="9.75" customHeight="1"/>
    <row r="228" ht="9.75" customHeight="1"/>
    <row r="229" ht="9.75" customHeight="1"/>
    <row r="230" ht="9.75" customHeight="1"/>
    <row r="231" ht="9.75" customHeight="1"/>
    <row r="232" ht="9.75" customHeight="1"/>
    <row r="233" ht="9.75" customHeight="1"/>
    <row r="234" ht="9.75" customHeight="1"/>
    <row r="235" ht="9.75" customHeight="1"/>
    <row r="236" ht="9.75" customHeight="1"/>
    <row r="237" ht="9.75" customHeight="1"/>
    <row r="238" ht="9.75" customHeight="1"/>
    <row r="239" ht="9.75" customHeight="1"/>
    <row r="240" ht="9.75" customHeight="1"/>
    <row r="241" ht="9.75" customHeight="1"/>
    <row r="242" ht="9.75" customHeight="1"/>
    <row r="243" ht="9.75" customHeight="1"/>
    <row r="244" ht="9.75" customHeight="1"/>
    <row r="245" ht="9.75" customHeight="1"/>
    <row r="246" ht="9.75" customHeight="1"/>
    <row r="247" ht="9.75" customHeight="1"/>
    <row r="248" ht="9.75" customHeight="1"/>
    <row r="249" ht="9.75" customHeight="1"/>
    <row r="250" ht="9.75" customHeight="1"/>
    <row r="251" ht="9.75" customHeight="1"/>
    <row r="252" ht="9.75" customHeight="1"/>
    <row r="253" ht="9.75" customHeight="1"/>
    <row r="254" ht="9.75" customHeight="1"/>
    <row r="255" ht="9.75" customHeight="1"/>
    <row r="256" ht="9.75" customHeight="1"/>
    <row r="257" ht="9.75" customHeight="1"/>
    <row r="258" ht="9.75" customHeight="1"/>
    <row r="259" ht="9.75" customHeight="1"/>
    <row r="260" ht="9.75" customHeight="1"/>
    <row r="261" ht="9.75" customHeight="1"/>
    <row r="262" ht="9.75" customHeight="1"/>
    <row r="263" ht="9.75" customHeight="1"/>
    <row r="264" ht="9.75" customHeight="1"/>
    <row r="265" ht="9.75" customHeight="1"/>
    <row r="266" ht="9.75" customHeight="1"/>
    <row r="267" ht="9.75" customHeight="1"/>
    <row r="268" ht="9.75" customHeight="1"/>
    <row r="269" ht="9.75" customHeight="1"/>
    <row r="270" ht="9.75" customHeight="1"/>
    <row r="271" ht="9.75" customHeight="1"/>
    <row r="272" ht="9.75" customHeight="1"/>
    <row r="273" ht="9.75" customHeight="1"/>
    <row r="274" ht="9.75" customHeight="1"/>
    <row r="275" ht="9.75" customHeight="1"/>
    <row r="276" ht="9.75" customHeight="1"/>
    <row r="277" ht="9.75" customHeight="1"/>
    <row r="278" ht="9.75" customHeight="1"/>
    <row r="279" ht="9.75" customHeight="1"/>
    <row r="280" ht="9.75" customHeight="1"/>
    <row r="281" ht="9.75" customHeight="1"/>
    <row r="282" ht="9.75" customHeight="1"/>
    <row r="283" ht="9.75" customHeight="1"/>
    <row r="284" ht="9.75" customHeight="1"/>
    <row r="285" ht="9.75" customHeight="1"/>
    <row r="286" ht="9.75" customHeight="1"/>
    <row r="287" ht="9.75" customHeight="1"/>
    <row r="288" ht="9.75" customHeight="1"/>
    <row r="289" ht="9.75" customHeight="1"/>
    <row r="290" ht="9.75" customHeight="1"/>
    <row r="291" ht="9.75" customHeight="1"/>
    <row r="292" ht="9.75" customHeight="1"/>
    <row r="293" ht="9.75" customHeight="1"/>
    <row r="294" ht="9.75" customHeight="1"/>
    <row r="295" ht="9.75" customHeight="1"/>
    <row r="296" ht="9.75" customHeight="1"/>
    <row r="297" ht="9.75" customHeight="1"/>
    <row r="298" ht="9.75" customHeight="1"/>
    <row r="299" ht="9.75" customHeight="1"/>
    <row r="300" ht="9.75" customHeight="1"/>
    <row r="301" ht="9.75" customHeight="1"/>
    <row r="302" ht="9.75" customHeight="1"/>
    <row r="303" ht="9.75" customHeight="1"/>
    <row r="304" ht="9.75" customHeight="1"/>
    <row r="305" ht="9.75" customHeight="1"/>
    <row r="306" ht="9.75" customHeight="1"/>
    <row r="307" ht="9.75" customHeight="1"/>
    <row r="308" ht="9.75" customHeight="1"/>
    <row r="309" ht="9.75" customHeight="1"/>
    <row r="310" ht="9.75" customHeight="1"/>
    <row r="311" ht="9.75" customHeight="1"/>
    <row r="312" ht="9.75" customHeight="1"/>
    <row r="313" ht="9.75" customHeight="1"/>
    <row r="314" ht="9.75" customHeight="1"/>
    <row r="315" ht="9.75" customHeight="1"/>
    <row r="316" ht="9.75" customHeight="1"/>
    <row r="317" ht="9.75" customHeight="1"/>
    <row r="318" ht="9.75" customHeight="1"/>
    <row r="319" ht="9.75" customHeight="1"/>
    <row r="320" ht="9.75" customHeight="1"/>
    <row r="321" ht="9.75" customHeight="1"/>
    <row r="322" ht="9.75" customHeight="1"/>
    <row r="323" ht="9.75" customHeight="1"/>
    <row r="324" ht="9.75" customHeight="1"/>
    <row r="325" ht="9.75" customHeight="1"/>
    <row r="326" ht="9.75" customHeight="1"/>
    <row r="327" ht="9.75" customHeight="1"/>
    <row r="328" ht="9.75" customHeight="1"/>
    <row r="329" ht="9.75" customHeight="1"/>
    <row r="330" ht="9.75" customHeight="1"/>
    <row r="331" ht="9.75" customHeight="1"/>
    <row r="332" ht="9.75" customHeight="1"/>
    <row r="333" ht="9.75" customHeight="1"/>
    <row r="334" ht="9.75" customHeight="1"/>
    <row r="335" ht="9.75" customHeight="1"/>
    <row r="336" ht="9.75" customHeight="1"/>
    <row r="337" ht="9.75" customHeight="1"/>
    <row r="338" ht="9.75" customHeight="1"/>
    <row r="339" ht="9.75" customHeight="1"/>
    <row r="340" ht="9.75" customHeight="1"/>
    <row r="341" ht="9.75" customHeight="1"/>
    <row r="342" ht="9.75" customHeight="1"/>
    <row r="343" ht="9.75" customHeight="1"/>
    <row r="344" ht="9.75" customHeight="1"/>
    <row r="345" ht="9.75" customHeight="1"/>
    <row r="346" ht="9.75" customHeight="1"/>
    <row r="347" ht="9.75" customHeight="1"/>
    <row r="348" ht="9.75" customHeight="1"/>
    <row r="349" ht="9.75" customHeight="1"/>
    <row r="350" ht="9.75" customHeight="1"/>
    <row r="351" ht="9.75" customHeight="1"/>
    <row r="352" ht="9.75" customHeight="1"/>
    <row r="353" ht="9.75" customHeight="1"/>
    <row r="354" ht="9.75" customHeight="1"/>
    <row r="355" ht="9.75" customHeight="1"/>
    <row r="356" ht="9.75" customHeight="1"/>
    <row r="357" ht="9.75" customHeight="1"/>
    <row r="358" ht="9.75" customHeight="1"/>
    <row r="359" ht="9.75" customHeight="1"/>
    <row r="360" ht="9.75" customHeight="1"/>
    <row r="361" ht="9.75" customHeight="1"/>
    <row r="362" ht="9.75" customHeight="1"/>
    <row r="363" ht="9.75" customHeight="1"/>
    <row r="364" ht="9.75" customHeight="1"/>
    <row r="365" ht="9.75" customHeight="1"/>
    <row r="366" ht="9.75" customHeight="1"/>
    <row r="367" ht="9.75" customHeight="1"/>
    <row r="368" ht="9.75" customHeight="1"/>
    <row r="369" ht="9.75" customHeight="1"/>
    <row r="370" ht="9.75" customHeight="1"/>
    <row r="371" ht="9.75" customHeight="1"/>
    <row r="372" ht="9.75" customHeight="1"/>
    <row r="373" ht="9.75" customHeight="1"/>
    <row r="374" ht="9.75" customHeight="1"/>
    <row r="375" ht="9.75" customHeight="1"/>
    <row r="376" ht="9.75" customHeight="1"/>
    <row r="377" ht="9.75" customHeight="1"/>
    <row r="378" ht="9.75" customHeight="1"/>
    <row r="379" ht="9.75" customHeight="1"/>
    <row r="380" ht="9.75" customHeight="1"/>
    <row r="381" ht="9.75" customHeight="1"/>
    <row r="382" ht="9.75" customHeight="1"/>
    <row r="383" ht="9.75" customHeight="1"/>
    <row r="384" ht="9.75" customHeight="1"/>
    <row r="385" ht="9.75" customHeight="1"/>
    <row r="386" ht="9.75" customHeight="1"/>
    <row r="387" ht="9.75" customHeight="1"/>
    <row r="388" ht="9.75" customHeight="1"/>
    <row r="389" ht="9.75" customHeight="1"/>
    <row r="390" ht="9.75" customHeight="1"/>
    <row r="391" ht="9.75" customHeight="1"/>
    <row r="392" ht="9.75" customHeight="1"/>
    <row r="393" ht="9.75" customHeight="1"/>
    <row r="394" ht="9.75" customHeight="1"/>
    <row r="395" ht="9.75" customHeight="1"/>
    <row r="396" ht="9.75" customHeight="1"/>
    <row r="397" ht="9.75" customHeight="1"/>
    <row r="398" ht="9.75" customHeight="1"/>
    <row r="399" ht="9.75" customHeight="1"/>
    <row r="400" ht="9.75" customHeight="1"/>
    <row r="401" ht="9.75" customHeight="1"/>
    <row r="402" ht="9.75" customHeight="1"/>
    <row r="403" ht="9.75" customHeight="1"/>
    <row r="404" ht="9.75" customHeight="1"/>
    <row r="405" ht="9.75" customHeight="1"/>
    <row r="406" ht="9.75" customHeight="1"/>
    <row r="407" ht="9.75" customHeight="1"/>
    <row r="408" ht="9.75" customHeight="1"/>
    <row r="409" ht="9.75" customHeight="1"/>
    <row r="410" ht="9.75" customHeight="1"/>
    <row r="411" ht="9.75" customHeight="1"/>
    <row r="412" ht="9.75" customHeight="1"/>
    <row r="413" ht="9.75" customHeight="1"/>
    <row r="414" ht="9.75" customHeight="1"/>
    <row r="415" ht="9.75" customHeight="1"/>
    <row r="416" ht="9.75" customHeight="1"/>
    <row r="417" ht="9.75" customHeight="1"/>
    <row r="418" ht="9.75" customHeight="1"/>
    <row r="419" ht="9.75" customHeight="1"/>
    <row r="420" ht="9.75" customHeight="1"/>
    <row r="421" ht="9.75" customHeight="1"/>
    <row r="422" ht="9.75" customHeight="1"/>
    <row r="423" ht="9.75" customHeight="1"/>
    <row r="424" ht="9.75" customHeight="1"/>
    <row r="425" ht="9.75" customHeight="1"/>
    <row r="426" ht="9.75" customHeight="1"/>
    <row r="427" ht="9.75" customHeight="1"/>
    <row r="428" ht="9.75" customHeight="1"/>
    <row r="429" ht="9.75" customHeight="1"/>
    <row r="430" ht="9.75" customHeight="1"/>
    <row r="431" ht="9.75" customHeight="1"/>
    <row r="432" ht="9.75" customHeight="1"/>
    <row r="433" ht="9.75" customHeight="1"/>
    <row r="434" ht="9.75" customHeight="1"/>
    <row r="435" ht="9.75" customHeight="1"/>
    <row r="436" ht="9.75" customHeight="1"/>
    <row r="437" ht="9.75" customHeight="1"/>
    <row r="438" ht="9.75" customHeight="1"/>
    <row r="439" ht="9.75" customHeight="1"/>
    <row r="440" ht="9.75" customHeight="1"/>
    <row r="441" ht="9.75" customHeight="1"/>
    <row r="442" ht="9.75" customHeight="1"/>
    <row r="443" ht="9.75" customHeight="1"/>
    <row r="444" ht="9.75" customHeight="1"/>
    <row r="445" ht="9.75" customHeight="1"/>
    <row r="446" ht="9.75" customHeight="1"/>
    <row r="447" ht="9.75" customHeight="1"/>
    <row r="448" ht="9.75" customHeight="1"/>
    <row r="449" ht="9.75" customHeight="1"/>
    <row r="450" ht="9.75" customHeight="1"/>
    <row r="451" ht="9.75" customHeight="1"/>
    <row r="452" ht="9.75" customHeight="1"/>
    <row r="453" ht="9.75" customHeight="1"/>
    <row r="454" ht="9.75" customHeight="1"/>
    <row r="455" ht="9.75" customHeight="1"/>
    <row r="456" ht="9.75" customHeight="1"/>
    <row r="457" ht="9.75" customHeight="1"/>
    <row r="458" ht="9.75" customHeight="1"/>
    <row r="459" ht="9.75" customHeight="1"/>
    <row r="460" ht="9.75" customHeight="1"/>
    <row r="461" ht="9.75" customHeight="1"/>
    <row r="462" ht="9.75" customHeight="1"/>
    <row r="463" ht="9.75" customHeight="1"/>
    <row r="464" ht="9.75" customHeight="1"/>
    <row r="465" ht="9.75" customHeight="1"/>
    <row r="466" ht="9.75" customHeight="1"/>
    <row r="467" ht="9.75" customHeight="1"/>
    <row r="468" ht="9.75" customHeight="1"/>
    <row r="469" ht="9.75" customHeight="1"/>
    <row r="470" ht="9.75" customHeight="1"/>
    <row r="471" ht="9.75" customHeight="1"/>
    <row r="472" ht="9.75" customHeight="1"/>
    <row r="473" ht="9.75" customHeight="1"/>
    <row r="474" ht="9.75" customHeight="1"/>
    <row r="475" ht="9.75" customHeight="1"/>
    <row r="476" ht="9.75" customHeight="1"/>
    <row r="477" ht="9.75" customHeight="1"/>
    <row r="478" ht="9.75" customHeight="1"/>
    <row r="479" ht="9.75" customHeight="1"/>
    <row r="480" ht="9.75" customHeight="1"/>
    <row r="481" ht="9.75" customHeight="1"/>
    <row r="482" ht="9.75" customHeight="1"/>
    <row r="483" ht="9.75" customHeight="1"/>
    <row r="484" ht="9.75" customHeight="1"/>
    <row r="485" ht="9.75" customHeight="1"/>
    <row r="486" ht="9.75" customHeight="1"/>
    <row r="487" ht="9.75" customHeight="1"/>
    <row r="488" ht="9.75" customHeight="1"/>
    <row r="489" ht="9.75" customHeight="1"/>
    <row r="490" ht="9.75" customHeight="1"/>
    <row r="491" ht="9.75" customHeight="1"/>
    <row r="492" ht="9.75" customHeight="1"/>
    <row r="493" ht="9.75" customHeight="1"/>
    <row r="494" ht="9.75" customHeight="1"/>
    <row r="495" ht="9.75" customHeight="1"/>
    <row r="496" ht="9.75" customHeight="1"/>
    <row r="497" ht="9.75" customHeight="1"/>
    <row r="498" ht="9.75" customHeight="1"/>
    <row r="499" ht="9.75" customHeight="1"/>
    <row r="500" ht="9.75" customHeight="1"/>
    <row r="501" ht="9.75" customHeight="1"/>
    <row r="502" ht="9.75" customHeight="1"/>
    <row r="503" ht="9.75" customHeight="1"/>
    <row r="504" ht="9.75" customHeight="1"/>
    <row r="505" ht="9.75" customHeight="1"/>
    <row r="506" ht="9.75" customHeight="1"/>
    <row r="507" ht="9.75" customHeight="1"/>
    <row r="508" ht="9.75" customHeight="1"/>
    <row r="509" ht="9.75" customHeight="1"/>
    <row r="510" ht="9.75" customHeight="1"/>
    <row r="511" ht="9.75" customHeight="1"/>
    <row r="512" ht="9.75" customHeight="1"/>
    <row r="513" ht="9.75" customHeight="1"/>
    <row r="514" ht="9.75" customHeight="1"/>
    <row r="515" ht="9.75" customHeight="1"/>
    <row r="516" ht="9.75" customHeight="1"/>
    <row r="517" ht="9.75" customHeight="1"/>
    <row r="518" ht="9.75" customHeight="1"/>
    <row r="519" ht="9.75" customHeight="1"/>
    <row r="520" ht="9.75" customHeight="1"/>
    <row r="521" ht="9.75" customHeight="1"/>
    <row r="522" ht="9.75" customHeight="1"/>
    <row r="523" ht="9.75" customHeight="1"/>
    <row r="524" ht="9.75" customHeight="1"/>
    <row r="525" ht="9.75" customHeight="1"/>
    <row r="526" ht="9.75" customHeight="1"/>
    <row r="527" ht="9.75" customHeight="1"/>
    <row r="528" ht="9.75" customHeight="1"/>
    <row r="529" ht="9.75" customHeight="1"/>
    <row r="530" ht="9.75" customHeight="1"/>
    <row r="531" ht="9.75" customHeight="1"/>
    <row r="532" ht="9.75" customHeight="1"/>
    <row r="533" ht="9.75" customHeight="1"/>
    <row r="534" ht="9.75" customHeight="1"/>
    <row r="535" ht="9.75" customHeight="1"/>
    <row r="536" ht="9.75" customHeight="1"/>
    <row r="537" ht="9.75" customHeight="1"/>
    <row r="538" ht="9.75" customHeight="1"/>
    <row r="539" ht="9.75" customHeight="1"/>
    <row r="540" ht="9.75" customHeight="1"/>
    <row r="541" ht="9.75" customHeight="1"/>
    <row r="542" ht="9.75" customHeight="1"/>
    <row r="543" ht="9.75" customHeight="1"/>
    <row r="544" ht="9.75" customHeight="1"/>
    <row r="545" ht="9.75" customHeight="1"/>
    <row r="546" ht="9.75" customHeight="1"/>
    <row r="547" ht="9.75" customHeight="1"/>
    <row r="548" ht="9.75" customHeight="1"/>
    <row r="549" ht="9.75" customHeight="1"/>
    <row r="550" ht="9.75" customHeight="1"/>
    <row r="551" ht="9.75" customHeight="1"/>
    <row r="552" ht="9.75" customHeight="1"/>
    <row r="553" ht="9.75" customHeight="1"/>
    <row r="554" ht="9.75" customHeight="1"/>
    <row r="555" ht="9.75" customHeight="1"/>
    <row r="556" ht="9.75" customHeight="1"/>
    <row r="557" ht="9.75" customHeight="1"/>
    <row r="558" ht="9.75" customHeight="1"/>
    <row r="559" ht="9.75" customHeight="1"/>
    <row r="560" ht="9.75" customHeight="1"/>
    <row r="561" ht="9.75" customHeight="1"/>
    <row r="562" ht="9.75" customHeight="1"/>
    <row r="563" ht="9.75" customHeight="1"/>
    <row r="564" ht="9.75" customHeight="1"/>
    <row r="565" ht="9.75" customHeight="1"/>
    <row r="566" ht="9.75" customHeight="1"/>
    <row r="567" ht="9.75" customHeight="1"/>
    <row r="568" ht="9.75" customHeight="1"/>
    <row r="569" ht="9.75" customHeight="1"/>
    <row r="570" ht="9.75" customHeight="1"/>
    <row r="571" ht="9.75" customHeight="1"/>
    <row r="572" ht="9.75" customHeight="1"/>
    <row r="573" ht="9.75" customHeight="1"/>
    <row r="574" ht="9.75" customHeight="1"/>
    <row r="575" ht="9.75" customHeight="1"/>
    <row r="576" ht="9.75" customHeight="1"/>
    <row r="577" ht="9.75" customHeight="1"/>
    <row r="578" ht="9.75" customHeight="1"/>
    <row r="579" ht="9.75" customHeight="1"/>
    <row r="580" ht="9.75" customHeight="1"/>
    <row r="581" ht="9.75" customHeight="1"/>
    <row r="582" ht="9.75" customHeight="1"/>
    <row r="583" ht="9.75" customHeight="1"/>
    <row r="584" ht="9.75" customHeight="1"/>
    <row r="585" ht="9.75" customHeight="1"/>
    <row r="586" ht="9.75" customHeight="1"/>
    <row r="587" ht="9.75" customHeight="1"/>
    <row r="588" ht="9.75" customHeight="1"/>
    <row r="589" ht="9.75" customHeight="1"/>
    <row r="590" ht="9.75" customHeight="1"/>
    <row r="591" ht="9.75" customHeight="1"/>
    <row r="592" ht="9.75" customHeight="1"/>
    <row r="593" ht="9.75" customHeight="1"/>
    <row r="594" ht="9.75" customHeight="1"/>
    <row r="595" ht="9.75" customHeight="1"/>
    <row r="596" ht="9.75" customHeight="1"/>
    <row r="597" ht="9.75" customHeight="1"/>
    <row r="598" ht="9.75" customHeight="1"/>
    <row r="599" ht="9.75" customHeight="1"/>
    <row r="600" ht="9.75" customHeight="1"/>
    <row r="601" ht="9.75" customHeight="1"/>
    <row r="602" ht="9.75" customHeight="1"/>
    <row r="603" ht="9.75" customHeight="1"/>
    <row r="604" ht="9.75" customHeight="1"/>
    <row r="605" ht="9.75" customHeight="1"/>
    <row r="606" ht="9.75" customHeight="1"/>
    <row r="607" ht="9.75" customHeight="1"/>
    <row r="608" ht="9.75" customHeight="1"/>
    <row r="609" ht="9.75" customHeight="1"/>
    <row r="610" ht="9.75" customHeight="1"/>
    <row r="611" ht="9.75" customHeight="1"/>
    <row r="612" ht="9.75" customHeight="1"/>
    <row r="613" ht="9.75" customHeight="1"/>
    <row r="614" ht="9.75" customHeight="1"/>
    <row r="615" ht="9.75" customHeight="1"/>
    <row r="616" ht="9.75" customHeight="1"/>
    <row r="617" ht="9.75" customHeight="1"/>
    <row r="618" ht="9.75" customHeight="1"/>
    <row r="619" ht="9.75" customHeight="1"/>
    <row r="620" ht="9.75" customHeight="1"/>
    <row r="621" ht="9.75" customHeight="1"/>
    <row r="622" ht="9.75" customHeight="1"/>
    <row r="623" ht="9.75" customHeight="1"/>
    <row r="624" ht="9.75" customHeight="1"/>
    <row r="625" ht="9.75" customHeight="1"/>
    <row r="626" ht="9.75" customHeight="1"/>
    <row r="627" ht="9.75" customHeight="1"/>
    <row r="628" ht="9.75" customHeight="1"/>
    <row r="629" ht="9.75" customHeight="1"/>
    <row r="630" ht="9.75" customHeight="1"/>
    <row r="631" ht="9.75" customHeight="1"/>
    <row r="632" ht="9.75" customHeight="1"/>
    <row r="633" ht="9.75" customHeight="1"/>
    <row r="634" ht="9.75" customHeight="1"/>
    <row r="635" ht="9.75" customHeight="1"/>
    <row r="636" ht="9.75" customHeight="1"/>
    <row r="637" ht="9.75" customHeight="1"/>
    <row r="638" ht="9.75" customHeight="1"/>
    <row r="639" ht="9.75" customHeight="1"/>
    <row r="640" ht="9.75" customHeight="1"/>
    <row r="641" ht="9.75" customHeight="1"/>
    <row r="642" ht="9.75" customHeight="1"/>
    <row r="643" ht="9.75" customHeight="1"/>
    <row r="644" ht="9.75" customHeight="1"/>
    <row r="645" ht="9.75" customHeight="1"/>
    <row r="646" ht="9.75" customHeight="1"/>
    <row r="647" ht="9.75" customHeight="1"/>
    <row r="648" ht="9.75" customHeight="1"/>
    <row r="649" ht="9.75" customHeight="1"/>
    <row r="650" ht="9.75" customHeight="1"/>
    <row r="651" ht="9.75" customHeight="1"/>
    <row r="652" ht="9.75" customHeight="1"/>
    <row r="653" ht="9.75" customHeight="1"/>
    <row r="654" ht="9.75" customHeight="1"/>
    <row r="655" ht="9.75" customHeight="1"/>
    <row r="656" ht="9.75" customHeight="1"/>
    <row r="657" ht="9.75" customHeight="1"/>
    <row r="658" ht="9.75" customHeight="1"/>
    <row r="659" ht="9.75" customHeight="1"/>
    <row r="660" ht="9.75" customHeight="1"/>
    <row r="661" ht="9.75" customHeight="1"/>
    <row r="662" ht="9.75" customHeight="1"/>
    <row r="663" ht="9.75" customHeight="1"/>
    <row r="664" ht="9.75" customHeight="1"/>
    <row r="665" ht="9.75" customHeight="1"/>
    <row r="666" ht="9.75" customHeight="1"/>
    <row r="667" ht="9.75" customHeight="1"/>
    <row r="668" ht="9.75" customHeight="1"/>
    <row r="669" ht="9.75" customHeight="1"/>
    <row r="670" ht="9.75" customHeight="1"/>
    <row r="671" ht="9.75" customHeight="1"/>
    <row r="672" ht="9.75" customHeight="1"/>
    <row r="673" ht="9.75" customHeight="1"/>
    <row r="674" ht="9.75" customHeight="1"/>
    <row r="675" ht="9.75" customHeight="1"/>
    <row r="676" ht="9.75" customHeight="1"/>
    <row r="677" ht="9.75" customHeight="1"/>
    <row r="678" ht="9.75" customHeight="1"/>
    <row r="679" ht="9.75" customHeight="1"/>
    <row r="680" ht="9.75" customHeight="1"/>
    <row r="681" ht="9.75" customHeight="1"/>
    <row r="682" ht="9.75" customHeight="1"/>
    <row r="683" ht="9.75" customHeight="1"/>
    <row r="684" ht="9.75" customHeight="1"/>
    <row r="685" ht="9.75" customHeight="1"/>
    <row r="686" ht="9.75" customHeight="1"/>
    <row r="687" ht="9.75" customHeight="1"/>
    <row r="688" ht="9.75" customHeight="1"/>
    <row r="689" ht="9.75" customHeight="1"/>
    <row r="690" ht="9.75" customHeight="1"/>
    <row r="691" ht="9.75" customHeight="1"/>
    <row r="692" ht="9.75" customHeight="1"/>
    <row r="693" ht="9.75" customHeight="1"/>
    <row r="694" ht="9.75" customHeight="1"/>
    <row r="695" ht="9.75" customHeight="1"/>
    <row r="696" ht="9.75" customHeight="1"/>
    <row r="697" ht="9.75" customHeight="1"/>
    <row r="698" ht="9.75" customHeight="1"/>
    <row r="699" ht="9.75" customHeight="1"/>
    <row r="700" ht="9.75" customHeight="1"/>
    <row r="701" ht="9.75" customHeight="1"/>
    <row r="702" ht="9.75" customHeight="1"/>
    <row r="703" ht="9.75" customHeight="1"/>
    <row r="704" ht="9.75" customHeight="1"/>
    <row r="705" ht="9.75" customHeight="1"/>
    <row r="706" ht="9.75" customHeight="1"/>
    <row r="707" ht="9.75" customHeight="1"/>
    <row r="708" ht="9.75" customHeight="1"/>
    <row r="709" ht="9.75" customHeight="1"/>
    <row r="710" ht="9.75" customHeight="1"/>
    <row r="711" ht="9.75" customHeight="1"/>
    <row r="712" ht="9.75" customHeight="1"/>
    <row r="713" ht="9.75" customHeight="1"/>
    <row r="714" ht="9.75" customHeight="1"/>
    <row r="715" ht="9.75" customHeight="1"/>
    <row r="716" ht="9.75" customHeight="1"/>
    <row r="717" ht="9.75" customHeight="1"/>
    <row r="718" ht="9.75" customHeight="1"/>
    <row r="719" ht="9.75" customHeight="1"/>
    <row r="720" ht="9.75" customHeight="1"/>
    <row r="721" ht="9.75" customHeight="1"/>
    <row r="722" ht="9.75" customHeight="1"/>
    <row r="723" ht="9.75" customHeight="1"/>
    <row r="724" ht="9.75" customHeight="1"/>
    <row r="725" ht="9.75" customHeight="1"/>
    <row r="726" ht="9.75" customHeight="1"/>
    <row r="727" ht="9.75" customHeight="1"/>
    <row r="728" ht="9.75" customHeight="1"/>
    <row r="729" ht="9.75" customHeight="1"/>
    <row r="730" ht="9.75" customHeight="1"/>
    <row r="731" ht="9.75" customHeight="1"/>
    <row r="732" ht="9.75" customHeight="1"/>
    <row r="733" ht="9.75" customHeight="1"/>
    <row r="734" ht="9.75" customHeight="1"/>
    <row r="735" ht="9.75" customHeight="1"/>
    <row r="736" ht="9.75" customHeight="1"/>
    <row r="737" ht="9.75" customHeight="1"/>
    <row r="738" ht="9.75" customHeight="1"/>
    <row r="739" ht="9.75" customHeight="1"/>
    <row r="740" ht="9.75" customHeight="1"/>
    <row r="741" ht="9.75" customHeight="1"/>
    <row r="742" ht="9.75" customHeight="1"/>
    <row r="743" ht="9.75" customHeight="1"/>
    <row r="744" ht="9.75" customHeight="1"/>
    <row r="745" ht="9.75" customHeight="1"/>
    <row r="746" ht="9.75" customHeight="1"/>
    <row r="747" ht="9.75" customHeight="1"/>
    <row r="748" ht="9.75" customHeight="1"/>
    <row r="749" ht="9.75" customHeight="1"/>
    <row r="750" ht="9.75" customHeight="1"/>
    <row r="751" ht="9.75" customHeight="1"/>
    <row r="752" ht="9.75" customHeight="1"/>
    <row r="753" ht="9.75" customHeight="1"/>
    <row r="754" ht="9.75" customHeight="1"/>
    <row r="755" ht="9.75" customHeight="1"/>
    <row r="756" ht="9.75" customHeight="1"/>
    <row r="757" ht="9.75" customHeight="1"/>
    <row r="758" ht="9.75" customHeight="1"/>
    <row r="759" ht="9.75" customHeight="1"/>
    <row r="760" ht="9.75" customHeight="1"/>
    <row r="761" ht="9.75" customHeight="1"/>
    <row r="762" ht="9.75" customHeight="1"/>
    <row r="763" ht="9.75" customHeight="1"/>
    <row r="764" ht="9.75" customHeight="1"/>
    <row r="765" ht="9.75" customHeight="1"/>
    <row r="766" ht="9.75" customHeight="1"/>
    <row r="767" ht="9.75" customHeight="1"/>
    <row r="768" ht="9.75" customHeight="1"/>
    <row r="769" ht="9.75" customHeight="1"/>
    <row r="770" ht="9.75" customHeight="1"/>
    <row r="771" ht="9.75" customHeight="1"/>
    <row r="772" ht="9.75" customHeight="1"/>
    <row r="773" ht="9.75" customHeight="1"/>
    <row r="774" ht="9.75" customHeight="1"/>
    <row r="775" ht="9.75" customHeight="1"/>
    <row r="776" ht="9.75" customHeight="1"/>
    <row r="777" ht="9.75" customHeight="1"/>
    <row r="778" ht="9.75" customHeight="1"/>
    <row r="779" ht="9.75" customHeight="1"/>
    <row r="780" ht="9.75" customHeight="1"/>
    <row r="781" ht="9.75" customHeight="1"/>
    <row r="782" ht="9.75" customHeight="1"/>
    <row r="783" ht="9.75" customHeight="1"/>
    <row r="784" ht="9.75" customHeight="1"/>
    <row r="785" ht="9.75" customHeight="1"/>
    <row r="786" ht="9.75" customHeight="1"/>
    <row r="787" ht="9.75" customHeight="1"/>
    <row r="788" ht="9.75" customHeight="1"/>
    <row r="789" ht="9.75" customHeight="1"/>
    <row r="790" ht="9.75" customHeight="1"/>
    <row r="791" ht="9.75" customHeight="1"/>
    <row r="792" ht="9.75" customHeight="1"/>
    <row r="793" ht="9.75" customHeight="1"/>
    <row r="794" ht="9.75" customHeight="1"/>
    <row r="795" ht="9.75" customHeight="1"/>
    <row r="796" ht="9.75" customHeight="1"/>
    <row r="797" ht="9.75" customHeight="1"/>
    <row r="798" ht="9.75" customHeight="1"/>
    <row r="799" ht="9.75" customHeight="1"/>
    <row r="800" ht="9.75" customHeight="1"/>
    <row r="801" ht="9.75" customHeight="1"/>
    <row r="802" ht="9.75" customHeight="1"/>
    <row r="803" ht="9.75" customHeight="1"/>
    <row r="804" ht="9.75" customHeight="1"/>
    <row r="805" ht="9.75" customHeight="1"/>
    <row r="806" ht="9.75" customHeight="1"/>
    <row r="807" ht="9.75" customHeight="1"/>
    <row r="808" ht="9.75" customHeight="1"/>
    <row r="809" ht="9.75" customHeight="1"/>
    <row r="810" ht="9.75" customHeight="1"/>
    <row r="811" ht="9.75" customHeight="1"/>
    <row r="812" ht="9.75" customHeight="1"/>
    <row r="813" ht="9.75" customHeight="1"/>
    <row r="814" ht="9.75" customHeight="1"/>
    <row r="815" ht="9.75" customHeight="1"/>
    <row r="816" ht="9.75" customHeight="1"/>
    <row r="817" ht="9.75" customHeight="1"/>
    <row r="818" ht="9.75" customHeight="1"/>
    <row r="819" ht="9.75" customHeight="1"/>
    <row r="820" ht="9.75" customHeight="1"/>
    <row r="821" ht="9.75" customHeight="1"/>
    <row r="822" ht="9.75" customHeight="1"/>
    <row r="823" ht="9.75" customHeight="1"/>
    <row r="824" ht="9.75" customHeight="1"/>
    <row r="825" ht="9.75" customHeight="1"/>
    <row r="826" ht="9.75" customHeight="1"/>
    <row r="827" ht="9.75" customHeight="1"/>
    <row r="828" ht="9.75" customHeight="1"/>
    <row r="829" ht="9.75" customHeight="1"/>
    <row r="830" ht="9.75" customHeight="1"/>
    <row r="831" ht="9.75" customHeight="1"/>
    <row r="832" ht="9.75" customHeight="1"/>
    <row r="833" ht="9.75" customHeight="1"/>
    <row r="834" ht="9.75" customHeight="1"/>
    <row r="835" ht="9.75" customHeight="1"/>
    <row r="836" ht="9.75" customHeight="1"/>
    <row r="837" ht="9.75" customHeight="1"/>
    <row r="838" ht="9.75" customHeight="1"/>
    <row r="839" ht="9.75" customHeight="1"/>
    <row r="840" ht="9.75" customHeight="1"/>
    <row r="841" ht="9.75" customHeight="1"/>
    <row r="842" ht="9.75" customHeight="1"/>
    <row r="843" ht="9.75" customHeight="1"/>
    <row r="844" ht="9.75" customHeight="1"/>
    <row r="845" ht="9.75" customHeight="1"/>
    <row r="846" ht="9.75" customHeight="1"/>
    <row r="847" ht="9.75" customHeight="1"/>
    <row r="848" ht="9.75" customHeight="1"/>
    <row r="849" ht="9.75" customHeight="1"/>
    <row r="850" ht="9.75" customHeight="1"/>
    <row r="851" ht="9.75" customHeight="1"/>
    <row r="852" ht="9.75" customHeight="1"/>
    <row r="853" ht="9.75" customHeight="1"/>
    <row r="854" ht="9.75" customHeight="1"/>
    <row r="855" ht="9.75" customHeight="1"/>
    <row r="856" ht="9.75" customHeight="1"/>
    <row r="857" ht="9.75" customHeight="1"/>
    <row r="858" ht="9.75" customHeight="1"/>
    <row r="859" ht="9.75" customHeight="1"/>
    <row r="860" ht="9.75" customHeight="1"/>
    <row r="861" ht="9.75" customHeight="1"/>
    <row r="862" ht="9.75" customHeight="1"/>
    <row r="863" ht="9.75" customHeight="1"/>
    <row r="864" ht="9.75" customHeight="1"/>
    <row r="865" ht="9.75" customHeight="1"/>
    <row r="866" ht="9.75" customHeight="1"/>
    <row r="867" ht="9.75" customHeight="1"/>
    <row r="868" ht="9.75" customHeight="1"/>
    <row r="869" ht="9.75" customHeight="1"/>
    <row r="870" ht="9.75" customHeight="1"/>
    <row r="871" ht="9.75" customHeight="1"/>
    <row r="872" ht="9.75" customHeight="1"/>
    <row r="873" ht="9.75" customHeight="1"/>
    <row r="874" ht="9.75" customHeight="1"/>
    <row r="875" ht="9.75" customHeight="1"/>
    <row r="876" ht="9.75" customHeight="1"/>
    <row r="877" ht="9.75" customHeight="1"/>
    <row r="878" ht="9.75" customHeight="1"/>
    <row r="879" ht="9.75" customHeight="1"/>
    <row r="880" ht="9.75" customHeight="1"/>
    <row r="881" ht="9.75" customHeight="1"/>
    <row r="882" ht="9.75" customHeight="1"/>
    <row r="883" ht="9.75" customHeight="1"/>
    <row r="884" ht="9.75" customHeight="1"/>
    <row r="885" ht="9.75" customHeight="1"/>
    <row r="886" ht="9.75" customHeight="1"/>
    <row r="887" ht="9.75" customHeight="1"/>
    <row r="888" ht="9.75" customHeight="1"/>
    <row r="889" ht="9.75" customHeight="1"/>
    <row r="890" ht="9.75" customHeight="1"/>
    <row r="891" ht="9.75" customHeight="1"/>
    <row r="892" ht="9.75" customHeight="1"/>
    <row r="893" ht="9.75" customHeight="1"/>
    <row r="894" ht="9.75" customHeight="1"/>
    <row r="895" ht="9.75" customHeight="1"/>
    <row r="896" ht="9.75" customHeight="1"/>
    <row r="897" ht="9.75" customHeight="1"/>
    <row r="898" ht="9.75" customHeight="1"/>
    <row r="899" ht="9.75" customHeight="1"/>
    <row r="900" ht="9.75" customHeight="1"/>
    <row r="901" ht="9.75" customHeight="1"/>
    <row r="902" ht="9.75" customHeight="1"/>
    <row r="903" ht="9.75" customHeight="1"/>
    <row r="904" ht="9.75" customHeight="1"/>
    <row r="905" ht="9.75" customHeight="1"/>
    <row r="906" ht="9.75" customHeight="1"/>
    <row r="907" ht="9.75" customHeight="1"/>
    <row r="908" ht="9.75" customHeight="1"/>
    <row r="909" ht="9.75" customHeight="1"/>
    <row r="910" ht="9.75" customHeight="1"/>
    <row r="911" ht="9.75" customHeight="1"/>
    <row r="912" ht="9.75" customHeight="1"/>
    <row r="913" ht="9.75" customHeight="1"/>
    <row r="914" ht="9.75" customHeight="1"/>
    <row r="915" ht="9.75" customHeight="1"/>
    <row r="916" ht="9.75" customHeight="1"/>
    <row r="917" ht="9.75" customHeight="1"/>
    <row r="918" ht="9.75" customHeight="1"/>
    <row r="919" ht="9.75" customHeight="1"/>
    <row r="920" ht="9.75" customHeight="1"/>
    <row r="921" ht="9.75" customHeight="1"/>
    <row r="922" ht="9.75" customHeight="1"/>
    <row r="923" ht="9.75" customHeight="1"/>
    <row r="924" ht="9.75" customHeight="1"/>
    <row r="925" ht="9.75" customHeight="1"/>
    <row r="926" ht="9.75" customHeight="1"/>
    <row r="927" ht="9.75" customHeight="1"/>
    <row r="928" ht="9.75" customHeight="1"/>
    <row r="929" ht="9.75" customHeight="1"/>
    <row r="930" ht="9.75" customHeight="1"/>
    <row r="931" ht="9.75" customHeight="1"/>
    <row r="932" ht="9.75" customHeight="1"/>
    <row r="933" ht="9.75" customHeight="1"/>
    <row r="934" ht="9.75" customHeight="1"/>
    <row r="935" ht="9.75" customHeight="1"/>
    <row r="936" ht="9.75" customHeight="1"/>
    <row r="937" ht="9.75" customHeight="1"/>
    <row r="938" ht="9.75" customHeight="1"/>
    <row r="939" ht="9.75" customHeight="1"/>
    <row r="940" ht="9.75" customHeight="1"/>
    <row r="941" ht="9.75" customHeight="1"/>
    <row r="942" ht="9.75" customHeight="1"/>
    <row r="943" ht="9.75" customHeight="1"/>
    <row r="944" ht="9.75" customHeight="1"/>
    <row r="945" ht="9.75" customHeight="1"/>
    <row r="946" ht="9.75" customHeight="1"/>
    <row r="947" ht="9.75" customHeight="1"/>
    <row r="948" ht="9.75" customHeight="1"/>
    <row r="949" ht="9.75" customHeight="1"/>
    <row r="950" ht="9.75" customHeight="1"/>
    <row r="951" ht="9.75" customHeight="1"/>
    <row r="952" ht="9.75" customHeight="1"/>
    <row r="953" ht="9.75" customHeight="1"/>
    <row r="954" ht="9.75" customHeight="1"/>
    <row r="955" ht="9.75" customHeight="1"/>
    <row r="956" ht="9.75" customHeight="1"/>
    <row r="957" ht="9.75" customHeight="1"/>
    <row r="958" ht="9.75" customHeight="1"/>
    <row r="959" ht="9.75" customHeight="1"/>
    <row r="960" ht="9.75" customHeight="1"/>
    <row r="961" ht="9.75" customHeight="1"/>
    <row r="962" ht="9.75" customHeight="1"/>
    <row r="963" ht="9.75" customHeight="1"/>
    <row r="964" ht="9.75" customHeight="1"/>
    <row r="965" ht="9.75" customHeight="1"/>
    <row r="966" ht="9.75" customHeight="1"/>
    <row r="967" ht="9.75" customHeight="1"/>
    <row r="968" ht="9.75" customHeight="1"/>
    <row r="969" ht="9.75" customHeight="1"/>
    <row r="970" ht="9.75" customHeight="1"/>
    <row r="971" ht="9.75" customHeight="1"/>
    <row r="972" ht="9.75" customHeight="1"/>
    <row r="973" ht="9.75" customHeight="1"/>
    <row r="974" ht="9.75" customHeight="1"/>
    <row r="975" ht="9.75" customHeight="1"/>
    <row r="976" ht="9.75" customHeight="1"/>
    <row r="977" ht="9.75" customHeight="1"/>
    <row r="978" ht="9.75" customHeight="1"/>
    <row r="979" ht="9.75" customHeight="1"/>
    <row r="980" ht="9.75" customHeight="1"/>
    <row r="981" ht="9.75" customHeight="1"/>
    <row r="982" ht="9.75" customHeight="1"/>
    <row r="983" ht="9.75" customHeight="1"/>
    <row r="984" ht="9.75" customHeight="1"/>
    <row r="985" ht="9.75" customHeight="1"/>
    <row r="986" ht="9.75" customHeight="1"/>
    <row r="987" ht="9.75" customHeight="1"/>
    <row r="988" ht="9.75" customHeight="1"/>
    <row r="989" ht="9.75" customHeight="1"/>
    <row r="990" ht="9.75" customHeight="1"/>
    <row r="991" ht="9.75" customHeight="1"/>
    <row r="992" ht="9.75" customHeight="1"/>
    <row r="993" ht="9.75" customHeight="1"/>
    <row r="994" ht="9.75" customHeight="1"/>
    <row r="995" ht="9.75" customHeight="1"/>
    <row r="996" ht="9.75" customHeight="1"/>
    <row r="997" ht="9.75" customHeight="1"/>
    <row r="998" ht="9.75" customHeight="1"/>
    <row r="999" ht="9.75" customHeight="1"/>
    <row r="1000" ht="9.75" customHeight="1"/>
  </sheetData>
  <mergeCells count="10">
    <mergeCell ref="Q1:S1"/>
    <mergeCell ref="U1:U2"/>
    <mergeCell ref="V1:V2"/>
    <mergeCell ref="A1:B1"/>
    <mergeCell ref="D1:E1"/>
    <mergeCell ref="F1:G1"/>
    <mergeCell ref="H1:I1"/>
    <mergeCell ref="J1:L1"/>
    <mergeCell ref="M1:N1"/>
    <mergeCell ref="O1:P1"/>
  </mergeCells>
  <conditionalFormatting sqref="A3:C78">
    <cfRule type="expression" dxfId="12" priority="1">
      <formula>AND(#REF!="Total",#REF!="Total")</formula>
    </cfRule>
  </conditionalFormatting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00"/>
  <sheetViews>
    <sheetView showGridLines="0" workbookViewId="0"/>
  </sheetViews>
  <sheetFormatPr defaultColWidth="16.83203125" defaultRowHeight="15" customHeight="1"/>
  <cols>
    <col min="1" max="1" width="8.83203125" customWidth="1"/>
    <col min="2" max="2" width="32" customWidth="1"/>
    <col min="3" max="3" width="13.6640625" customWidth="1"/>
    <col min="4" max="4" width="21.5" customWidth="1"/>
    <col min="5" max="26" width="8.83203125" customWidth="1"/>
  </cols>
  <sheetData>
    <row r="1" spans="1:4" ht="11.25">
      <c r="A1" s="181" t="s">
        <v>1</v>
      </c>
      <c r="B1" s="182" t="s">
        <v>96</v>
      </c>
      <c r="C1" s="183" t="s">
        <v>262</v>
      </c>
      <c r="D1" s="183" t="s">
        <v>263</v>
      </c>
    </row>
    <row r="2" spans="1:4" ht="11.25">
      <c r="A2" s="149"/>
      <c r="B2" s="142"/>
      <c r="C2" s="142"/>
      <c r="D2" s="142"/>
    </row>
    <row r="3" spans="1:4" ht="11.25">
      <c r="A3" s="149"/>
      <c r="B3" s="142"/>
      <c r="C3" s="142"/>
      <c r="D3" s="142"/>
    </row>
    <row r="4" spans="1:4" ht="11.25">
      <c r="A4" s="149"/>
      <c r="B4" s="142"/>
      <c r="C4" s="142"/>
      <c r="D4" s="142"/>
    </row>
    <row r="5" spans="1:4" ht="11.25">
      <c r="A5" s="149"/>
      <c r="B5" s="143"/>
      <c r="C5" s="143"/>
      <c r="D5" s="143"/>
    </row>
    <row r="6" spans="1:4" ht="12">
      <c r="A6" s="89">
        <v>280010</v>
      </c>
      <c r="B6" s="90" t="s">
        <v>20</v>
      </c>
      <c r="C6" s="91">
        <f t="shared" ref="C6:C80" si="0">1/75</f>
        <v>1.3333333333333334E-2</v>
      </c>
      <c r="D6" s="90">
        <f t="shared" ref="D6:D80" si="1">C6*0.04</f>
        <v>5.3333333333333336E-4</v>
      </c>
    </row>
    <row r="7" spans="1:4" ht="12">
      <c r="A7" s="89">
        <v>280020</v>
      </c>
      <c r="B7" s="90" t="s">
        <v>21</v>
      </c>
      <c r="C7" s="91">
        <f t="shared" si="0"/>
        <v>1.3333333333333334E-2</v>
      </c>
      <c r="D7" s="90">
        <f t="shared" si="1"/>
        <v>5.3333333333333336E-4</v>
      </c>
    </row>
    <row r="8" spans="1:4" ht="12">
      <c r="A8" s="89">
        <v>280030</v>
      </c>
      <c r="B8" s="90" t="s">
        <v>22</v>
      </c>
      <c r="C8" s="91">
        <f t="shared" si="0"/>
        <v>1.3333333333333334E-2</v>
      </c>
      <c r="D8" s="90">
        <f t="shared" si="1"/>
        <v>5.3333333333333336E-4</v>
      </c>
    </row>
    <row r="9" spans="1:4" ht="12">
      <c r="A9" s="89">
        <v>280040</v>
      </c>
      <c r="B9" s="90" t="s">
        <v>23</v>
      </c>
      <c r="C9" s="91">
        <f t="shared" si="0"/>
        <v>1.3333333333333334E-2</v>
      </c>
      <c r="D9" s="90">
        <f t="shared" si="1"/>
        <v>5.3333333333333336E-4</v>
      </c>
    </row>
    <row r="10" spans="1:4" ht="12">
      <c r="A10" s="89">
        <v>280050</v>
      </c>
      <c r="B10" s="90" t="s">
        <v>24</v>
      </c>
      <c r="C10" s="91">
        <f t="shared" si="0"/>
        <v>1.3333333333333334E-2</v>
      </c>
      <c r="D10" s="90">
        <f t="shared" si="1"/>
        <v>5.3333333333333336E-4</v>
      </c>
    </row>
    <row r="11" spans="1:4" ht="12">
      <c r="A11" s="89">
        <v>280060</v>
      </c>
      <c r="B11" s="90" t="s">
        <v>25</v>
      </c>
      <c r="C11" s="91">
        <f t="shared" si="0"/>
        <v>1.3333333333333334E-2</v>
      </c>
      <c r="D11" s="90">
        <f t="shared" si="1"/>
        <v>5.3333333333333336E-4</v>
      </c>
    </row>
    <row r="12" spans="1:4" ht="12">
      <c r="A12" s="89">
        <v>280067</v>
      </c>
      <c r="B12" s="90" t="s">
        <v>26</v>
      </c>
      <c r="C12" s="91">
        <f t="shared" si="0"/>
        <v>1.3333333333333334E-2</v>
      </c>
      <c r="D12" s="90">
        <f t="shared" si="1"/>
        <v>5.3333333333333336E-4</v>
      </c>
    </row>
    <row r="13" spans="1:4" ht="12">
      <c r="A13" s="89">
        <v>280070</v>
      </c>
      <c r="B13" s="90" t="s">
        <v>27</v>
      </c>
      <c r="C13" s="91">
        <f t="shared" si="0"/>
        <v>1.3333333333333334E-2</v>
      </c>
      <c r="D13" s="90">
        <f t="shared" si="1"/>
        <v>5.3333333333333336E-4</v>
      </c>
    </row>
    <row r="14" spans="1:4" ht="12">
      <c r="A14" s="89">
        <v>280100</v>
      </c>
      <c r="B14" s="90" t="s">
        <v>28</v>
      </c>
      <c r="C14" s="91">
        <f t="shared" si="0"/>
        <v>1.3333333333333334E-2</v>
      </c>
      <c r="D14" s="90">
        <f t="shared" si="1"/>
        <v>5.3333333333333336E-4</v>
      </c>
    </row>
    <row r="15" spans="1:4" ht="12">
      <c r="A15" s="89">
        <v>280110</v>
      </c>
      <c r="B15" s="90" t="s">
        <v>29</v>
      </c>
      <c r="C15" s="91">
        <f t="shared" si="0"/>
        <v>1.3333333333333334E-2</v>
      </c>
      <c r="D15" s="90">
        <f t="shared" si="1"/>
        <v>5.3333333333333336E-4</v>
      </c>
    </row>
    <row r="16" spans="1:4" ht="12">
      <c r="A16" s="89">
        <v>280120</v>
      </c>
      <c r="B16" s="90" t="s">
        <v>30</v>
      </c>
      <c r="C16" s="91">
        <f t="shared" si="0"/>
        <v>1.3333333333333334E-2</v>
      </c>
      <c r="D16" s="90">
        <f t="shared" si="1"/>
        <v>5.3333333333333336E-4</v>
      </c>
    </row>
    <row r="17" spans="1:4" ht="12">
      <c r="A17" s="89">
        <v>280130</v>
      </c>
      <c r="B17" s="90" t="s">
        <v>31</v>
      </c>
      <c r="C17" s="91">
        <f t="shared" si="0"/>
        <v>1.3333333333333334E-2</v>
      </c>
      <c r="D17" s="90">
        <f t="shared" si="1"/>
        <v>5.3333333333333336E-4</v>
      </c>
    </row>
    <row r="18" spans="1:4" ht="12">
      <c r="A18" s="89">
        <v>280140</v>
      </c>
      <c r="B18" s="90" t="s">
        <v>32</v>
      </c>
      <c r="C18" s="91">
        <f t="shared" si="0"/>
        <v>1.3333333333333334E-2</v>
      </c>
      <c r="D18" s="90">
        <f t="shared" si="1"/>
        <v>5.3333333333333336E-4</v>
      </c>
    </row>
    <row r="19" spans="1:4" ht="12">
      <c r="A19" s="89">
        <v>280150</v>
      </c>
      <c r="B19" s="90" t="s">
        <v>33</v>
      </c>
      <c r="C19" s="91">
        <f t="shared" si="0"/>
        <v>1.3333333333333334E-2</v>
      </c>
      <c r="D19" s="90">
        <f t="shared" si="1"/>
        <v>5.3333333333333336E-4</v>
      </c>
    </row>
    <row r="20" spans="1:4" ht="12">
      <c r="A20" s="89">
        <v>280160</v>
      </c>
      <c r="B20" s="90" t="s">
        <v>34</v>
      </c>
      <c r="C20" s="91">
        <f t="shared" si="0"/>
        <v>1.3333333333333334E-2</v>
      </c>
      <c r="D20" s="90">
        <f t="shared" si="1"/>
        <v>5.3333333333333336E-4</v>
      </c>
    </row>
    <row r="21" spans="1:4" ht="12">
      <c r="A21" s="89">
        <v>280170</v>
      </c>
      <c r="B21" s="90" t="s">
        <v>35</v>
      </c>
      <c r="C21" s="91">
        <f t="shared" si="0"/>
        <v>1.3333333333333334E-2</v>
      </c>
      <c r="D21" s="90">
        <f t="shared" si="1"/>
        <v>5.3333333333333336E-4</v>
      </c>
    </row>
    <row r="22" spans="1:4" ht="12">
      <c r="A22" s="89">
        <v>280190</v>
      </c>
      <c r="B22" s="90" t="s">
        <v>36</v>
      </c>
      <c r="C22" s="91">
        <f t="shared" si="0"/>
        <v>1.3333333333333334E-2</v>
      </c>
      <c r="D22" s="90">
        <f t="shared" si="1"/>
        <v>5.3333333333333336E-4</v>
      </c>
    </row>
    <row r="23" spans="1:4" ht="12">
      <c r="A23" s="89">
        <v>280200</v>
      </c>
      <c r="B23" s="90" t="s">
        <v>37</v>
      </c>
      <c r="C23" s="91">
        <f t="shared" si="0"/>
        <v>1.3333333333333334E-2</v>
      </c>
      <c r="D23" s="90">
        <f t="shared" si="1"/>
        <v>5.3333333333333336E-4</v>
      </c>
    </row>
    <row r="24" spans="1:4" ht="12">
      <c r="A24" s="89">
        <v>280210</v>
      </c>
      <c r="B24" s="90" t="s">
        <v>38</v>
      </c>
      <c r="C24" s="91">
        <f t="shared" si="0"/>
        <v>1.3333333333333334E-2</v>
      </c>
      <c r="D24" s="90">
        <f t="shared" si="1"/>
        <v>5.3333333333333336E-4</v>
      </c>
    </row>
    <row r="25" spans="1:4" ht="12">
      <c r="A25" s="89">
        <v>280220</v>
      </c>
      <c r="B25" s="90" t="s">
        <v>39</v>
      </c>
      <c r="C25" s="91">
        <f t="shared" si="0"/>
        <v>1.3333333333333334E-2</v>
      </c>
      <c r="D25" s="90">
        <f t="shared" si="1"/>
        <v>5.3333333333333336E-4</v>
      </c>
    </row>
    <row r="26" spans="1:4" ht="12">
      <c r="A26" s="89">
        <v>280230</v>
      </c>
      <c r="B26" s="90" t="s">
        <v>40</v>
      </c>
      <c r="C26" s="91">
        <f t="shared" si="0"/>
        <v>1.3333333333333334E-2</v>
      </c>
      <c r="D26" s="90">
        <f t="shared" si="1"/>
        <v>5.3333333333333336E-4</v>
      </c>
    </row>
    <row r="27" spans="1:4" ht="12">
      <c r="A27" s="89">
        <v>280240</v>
      </c>
      <c r="B27" s="90" t="s">
        <v>41</v>
      </c>
      <c r="C27" s="91">
        <f t="shared" si="0"/>
        <v>1.3333333333333334E-2</v>
      </c>
      <c r="D27" s="90">
        <f t="shared" si="1"/>
        <v>5.3333333333333336E-4</v>
      </c>
    </row>
    <row r="28" spans="1:4" ht="12">
      <c r="A28" s="89">
        <v>280250</v>
      </c>
      <c r="B28" s="90" t="s">
        <v>42</v>
      </c>
      <c r="C28" s="91">
        <f t="shared" si="0"/>
        <v>1.3333333333333334E-2</v>
      </c>
      <c r="D28" s="90">
        <f t="shared" si="1"/>
        <v>5.3333333333333336E-4</v>
      </c>
    </row>
    <row r="29" spans="1:4" ht="12">
      <c r="A29" s="89">
        <v>280260</v>
      </c>
      <c r="B29" s="90" t="s">
        <v>43</v>
      </c>
      <c r="C29" s="91">
        <f t="shared" si="0"/>
        <v>1.3333333333333334E-2</v>
      </c>
      <c r="D29" s="90">
        <f t="shared" si="1"/>
        <v>5.3333333333333336E-4</v>
      </c>
    </row>
    <row r="30" spans="1:4" ht="12">
      <c r="A30" s="89">
        <v>280270</v>
      </c>
      <c r="B30" s="90" t="s">
        <v>44</v>
      </c>
      <c r="C30" s="91">
        <f t="shared" si="0"/>
        <v>1.3333333333333334E-2</v>
      </c>
      <c r="D30" s="90">
        <f t="shared" si="1"/>
        <v>5.3333333333333336E-4</v>
      </c>
    </row>
    <row r="31" spans="1:4" ht="12">
      <c r="A31" s="89">
        <v>280280</v>
      </c>
      <c r="B31" s="90" t="s">
        <v>45</v>
      </c>
      <c r="C31" s="91">
        <f t="shared" si="0"/>
        <v>1.3333333333333334E-2</v>
      </c>
      <c r="D31" s="90">
        <f t="shared" si="1"/>
        <v>5.3333333333333336E-4</v>
      </c>
    </row>
    <row r="32" spans="1:4" ht="12">
      <c r="A32" s="89">
        <v>280290</v>
      </c>
      <c r="B32" s="90" t="s">
        <v>46</v>
      </c>
      <c r="C32" s="91">
        <f t="shared" si="0"/>
        <v>1.3333333333333334E-2</v>
      </c>
      <c r="D32" s="90">
        <f t="shared" si="1"/>
        <v>5.3333333333333336E-4</v>
      </c>
    </row>
    <row r="33" spans="1:4" ht="12">
      <c r="A33" s="89">
        <v>280300</v>
      </c>
      <c r="B33" s="90" t="s">
        <v>47</v>
      </c>
      <c r="C33" s="91">
        <f t="shared" si="0"/>
        <v>1.3333333333333334E-2</v>
      </c>
      <c r="D33" s="90">
        <f t="shared" si="1"/>
        <v>5.3333333333333336E-4</v>
      </c>
    </row>
    <row r="34" spans="1:4" ht="12">
      <c r="A34" s="89">
        <v>280310</v>
      </c>
      <c r="B34" s="90" t="s">
        <v>48</v>
      </c>
      <c r="C34" s="91">
        <f t="shared" si="0"/>
        <v>1.3333333333333334E-2</v>
      </c>
      <c r="D34" s="90">
        <f t="shared" si="1"/>
        <v>5.3333333333333336E-4</v>
      </c>
    </row>
    <row r="35" spans="1:4" ht="12">
      <c r="A35" s="89">
        <v>280320</v>
      </c>
      <c r="B35" s="90" t="s">
        <v>49</v>
      </c>
      <c r="C35" s="91">
        <f t="shared" si="0"/>
        <v>1.3333333333333334E-2</v>
      </c>
      <c r="D35" s="90">
        <f t="shared" si="1"/>
        <v>5.3333333333333336E-4</v>
      </c>
    </row>
    <row r="36" spans="1:4" ht="12">
      <c r="A36" s="89">
        <v>280330</v>
      </c>
      <c r="B36" s="90" t="s">
        <v>50</v>
      </c>
      <c r="C36" s="91">
        <f t="shared" si="0"/>
        <v>1.3333333333333334E-2</v>
      </c>
      <c r="D36" s="90">
        <f t="shared" si="1"/>
        <v>5.3333333333333336E-4</v>
      </c>
    </row>
    <row r="37" spans="1:4" ht="12">
      <c r="A37" s="89">
        <v>280340</v>
      </c>
      <c r="B37" s="90" t="s">
        <v>51</v>
      </c>
      <c r="C37" s="91">
        <f t="shared" si="0"/>
        <v>1.3333333333333334E-2</v>
      </c>
      <c r="D37" s="90">
        <f t="shared" si="1"/>
        <v>5.3333333333333336E-4</v>
      </c>
    </row>
    <row r="38" spans="1:4" ht="12">
      <c r="A38" s="89">
        <v>280350</v>
      </c>
      <c r="B38" s="90" t="s">
        <v>52</v>
      </c>
      <c r="C38" s="91">
        <f t="shared" si="0"/>
        <v>1.3333333333333334E-2</v>
      </c>
      <c r="D38" s="90">
        <f t="shared" si="1"/>
        <v>5.3333333333333336E-4</v>
      </c>
    </row>
    <row r="39" spans="1:4" ht="12">
      <c r="A39" s="89">
        <v>280360</v>
      </c>
      <c r="B39" s="90" t="s">
        <v>53</v>
      </c>
      <c r="C39" s="91">
        <f t="shared" si="0"/>
        <v>1.3333333333333334E-2</v>
      </c>
      <c r="D39" s="90">
        <f t="shared" si="1"/>
        <v>5.3333333333333336E-4</v>
      </c>
    </row>
    <row r="40" spans="1:4" ht="12">
      <c r="A40" s="89">
        <v>280370</v>
      </c>
      <c r="B40" s="90" t="s">
        <v>54</v>
      </c>
      <c r="C40" s="91">
        <f t="shared" si="0"/>
        <v>1.3333333333333334E-2</v>
      </c>
      <c r="D40" s="90">
        <f t="shared" si="1"/>
        <v>5.3333333333333336E-4</v>
      </c>
    </row>
    <row r="41" spans="1:4" ht="12">
      <c r="A41" s="89">
        <v>280380</v>
      </c>
      <c r="B41" s="90" t="s">
        <v>55</v>
      </c>
      <c r="C41" s="91">
        <f t="shared" si="0"/>
        <v>1.3333333333333334E-2</v>
      </c>
      <c r="D41" s="90">
        <f t="shared" si="1"/>
        <v>5.3333333333333336E-4</v>
      </c>
    </row>
    <row r="42" spans="1:4" ht="12">
      <c r="A42" s="89">
        <v>280390</v>
      </c>
      <c r="B42" s="90" t="s">
        <v>56</v>
      </c>
      <c r="C42" s="91">
        <f t="shared" si="0"/>
        <v>1.3333333333333334E-2</v>
      </c>
      <c r="D42" s="90">
        <f t="shared" si="1"/>
        <v>5.3333333333333336E-4</v>
      </c>
    </row>
    <row r="43" spans="1:4" ht="12">
      <c r="A43" s="89">
        <v>280400</v>
      </c>
      <c r="B43" s="90" t="s">
        <v>57</v>
      </c>
      <c r="C43" s="91">
        <f t="shared" si="0"/>
        <v>1.3333333333333334E-2</v>
      </c>
      <c r="D43" s="90">
        <f t="shared" si="1"/>
        <v>5.3333333333333336E-4</v>
      </c>
    </row>
    <row r="44" spans="1:4" ht="12">
      <c r="A44" s="89">
        <v>280410</v>
      </c>
      <c r="B44" s="90" t="s">
        <v>58</v>
      </c>
      <c r="C44" s="91">
        <f t="shared" si="0"/>
        <v>1.3333333333333334E-2</v>
      </c>
      <c r="D44" s="90">
        <f t="shared" si="1"/>
        <v>5.3333333333333336E-4</v>
      </c>
    </row>
    <row r="45" spans="1:4" ht="12">
      <c r="A45" s="89">
        <v>280420</v>
      </c>
      <c r="B45" s="90" t="s">
        <v>59</v>
      </c>
      <c r="C45" s="91">
        <f t="shared" si="0"/>
        <v>1.3333333333333334E-2</v>
      </c>
      <c r="D45" s="90">
        <f t="shared" si="1"/>
        <v>5.3333333333333336E-4</v>
      </c>
    </row>
    <row r="46" spans="1:4" ht="12">
      <c r="A46" s="89">
        <v>280430</v>
      </c>
      <c r="B46" s="90" t="s">
        <v>60</v>
      </c>
      <c r="C46" s="91">
        <f t="shared" si="0"/>
        <v>1.3333333333333334E-2</v>
      </c>
      <c r="D46" s="90">
        <f t="shared" si="1"/>
        <v>5.3333333333333336E-4</v>
      </c>
    </row>
    <row r="47" spans="1:4" ht="12">
      <c r="A47" s="89">
        <v>280440</v>
      </c>
      <c r="B47" s="90" t="s">
        <v>61</v>
      </c>
      <c r="C47" s="91">
        <f t="shared" si="0"/>
        <v>1.3333333333333334E-2</v>
      </c>
      <c r="D47" s="90">
        <f t="shared" si="1"/>
        <v>5.3333333333333336E-4</v>
      </c>
    </row>
    <row r="48" spans="1:4" ht="12">
      <c r="A48" s="89">
        <v>280445</v>
      </c>
      <c r="B48" s="90" t="s">
        <v>62</v>
      </c>
      <c r="C48" s="91">
        <f t="shared" si="0"/>
        <v>1.3333333333333334E-2</v>
      </c>
      <c r="D48" s="90">
        <f t="shared" si="1"/>
        <v>5.3333333333333336E-4</v>
      </c>
    </row>
    <row r="49" spans="1:4" ht="12">
      <c r="A49" s="89">
        <v>280450</v>
      </c>
      <c r="B49" s="90" t="s">
        <v>63</v>
      </c>
      <c r="C49" s="91">
        <f t="shared" si="0"/>
        <v>1.3333333333333334E-2</v>
      </c>
      <c r="D49" s="90">
        <f t="shared" si="1"/>
        <v>5.3333333333333336E-4</v>
      </c>
    </row>
    <row r="50" spans="1:4" ht="12">
      <c r="A50" s="89">
        <v>280460</v>
      </c>
      <c r="B50" s="90" t="s">
        <v>64</v>
      </c>
      <c r="C50" s="91">
        <f t="shared" si="0"/>
        <v>1.3333333333333334E-2</v>
      </c>
      <c r="D50" s="90">
        <f t="shared" si="1"/>
        <v>5.3333333333333336E-4</v>
      </c>
    </row>
    <row r="51" spans="1:4" ht="12">
      <c r="A51" s="89">
        <v>280470</v>
      </c>
      <c r="B51" s="90" t="s">
        <v>65</v>
      </c>
      <c r="C51" s="91">
        <f t="shared" si="0"/>
        <v>1.3333333333333334E-2</v>
      </c>
      <c r="D51" s="90">
        <f t="shared" si="1"/>
        <v>5.3333333333333336E-4</v>
      </c>
    </row>
    <row r="52" spans="1:4" ht="12">
      <c r="A52" s="89">
        <v>280480</v>
      </c>
      <c r="B52" s="90" t="s">
        <v>66</v>
      </c>
      <c r="C52" s="91">
        <f t="shared" si="0"/>
        <v>1.3333333333333334E-2</v>
      </c>
      <c r="D52" s="90">
        <f t="shared" si="1"/>
        <v>5.3333333333333336E-4</v>
      </c>
    </row>
    <row r="53" spans="1:4" ht="12">
      <c r="A53" s="89">
        <v>280490</v>
      </c>
      <c r="B53" s="90" t="s">
        <v>67</v>
      </c>
      <c r="C53" s="91">
        <f t="shared" si="0"/>
        <v>1.3333333333333334E-2</v>
      </c>
      <c r="D53" s="90">
        <f t="shared" si="1"/>
        <v>5.3333333333333336E-4</v>
      </c>
    </row>
    <row r="54" spans="1:4" ht="12">
      <c r="A54" s="89">
        <v>280500</v>
      </c>
      <c r="B54" s="90" t="s">
        <v>68</v>
      </c>
      <c r="C54" s="91">
        <f t="shared" si="0"/>
        <v>1.3333333333333334E-2</v>
      </c>
      <c r="D54" s="90">
        <f t="shared" si="1"/>
        <v>5.3333333333333336E-4</v>
      </c>
    </row>
    <row r="55" spans="1:4" ht="12">
      <c r="A55" s="89">
        <v>280510</v>
      </c>
      <c r="B55" s="90" t="s">
        <v>69</v>
      </c>
      <c r="C55" s="91">
        <f t="shared" si="0"/>
        <v>1.3333333333333334E-2</v>
      </c>
      <c r="D55" s="90">
        <f t="shared" si="1"/>
        <v>5.3333333333333336E-4</v>
      </c>
    </row>
    <row r="56" spans="1:4" ht="12">
      <c r="A56" s="89">
        <v>280520</v>
      </c>
      <c r="B56" s="90" t="s">
        <v>70</v>
      </c>
      <c r="C56" s="91">
        <f t="shared" si="0"/>
        <v>1.3333333333333334E-2</v>
      </c>
      <c r="D56" s="90">
        <f t="shared" si="1"/>
        <v>5.3333333333333336E-4</v>
      </c>
    </row>
    <row r="57" spans="1:4" ht="12">
      <c r="A57" s="89">
        <v>280530</v>
      </c>
      <c r="B57" s="90" t="s">
        <v>71</v>
      </c>
      <c r="C57" s="91">
        <f t="shared" si="0"/>
        <v>1.3333333333333334E-2</v>
      </c>
      <c r="D57" s="90">
        <f t="shared" si="1"/>
        <v>5.3333333333333336E-4</v>
      </c>
    </row>
    <row r="58" spans="1:4" ht="12">
      <c r="A58" s="89">
        <v>280540</v>
      </c>
      <c r="B58" s="90" t="s">
        <v>72</v>
      </c>
      <c r="C58" s="91">
        <f t="shared" si="0"/>
        <v>1.3333333333333334E-2</v>
      </c>
      <c r="D58" s="90">
        <f t="shared" si="1"/>
        <v>5.3333333333333336E-4</v>
      </c>
    </row>
    <row r="59" spans="1:4" ht="12">
      <c r="A59" s="89">
        <v>280550</v>
      </c>
      <c r="B59" s="90" t="s">
        <v>73</v>
      </c>
      <c r="C59" s="91">
        <f t="shared" si="0"/>
        <v>1.3333333333333334E-2</v>
      </c>
      <c r="D59" s="90">
        <f t="shared" si="1"/>
        <v>5.3333333333333336E-4</v>
      </c>
    </row>
    <row r="60" spans="1:4" ht="12">
      <c r="A60" s="89">
        <v>280560</v>
      </c>
      <c r="B60" s="90" t="s">
        <v>74</v>
      </c>
      <c r="C60" s="91">
        <f t="shared" si="0"/>
        <v>1.3333333333333334E-2</v>
      </c>
      <c r="D60" s="90">
        <f t="shared" si="1"/>
        <v>5.3333333333333336E-4</v>
      </c>
    </row>
    <row r="61" spans="1:4" ht="12">
      <c r="A61" s="89">
        <v>280570</v>
      </c>
      <c r="B61" s="90" t="s">
        <v>75</v>
      </c>
      <c r="C61" s="91">
        <f t="shared" si="0"/>
        <v>1.3333333333333334E-2</v>
      </c>
      <c r="D61" s="90">
        <f t="shared" si="1"/>
        <v>5.3333333333333336E-4</v>
      </c>
    </row>
    <row r="62" spans="1:4" ht="12">
      <c r="A62" s="89">
        <v>280580</v>
      </c>
      <c r="B62" s="90" t="s">
        <v>76</v>
      </c>
      <c r="C62" s="91">
        <f t="shared" si="0"/>
        <v>1.3333333333333334E-2</v>
      </c>
      <c r="D62" s="90">
        <f t="shared" si="1"/>
        <v>5.3333333333333336E-4</v>
      </c>
    </row>
    <row r="63" spans="1:4" ht="12">
      <c r="A63" s="89">
        <v>280590</v>
      </c>
      <c r="B63" s="90" t="s">
        <v>77</v>
      </c>
      <c r="C63" s="91">
        <f t="shared" si="0"/>
        <v>1.3333333333333334E-2</v>
      </c>
      <c r="D63" s="90">
        <f t="shared" si="1"/>
        <v>5.3333333333333336E-4</v>
      </c>
    </row>
    <row r="64" spans="1:4" ht="12">
      <c r="A64" s="89">
        <v>280600</v>
      </c>
      <c r="B64" s="90" t="s">
        <v>78</v>
      </c>
      <c r="C64" s="91">
        <f t="shared" si="0"/>
        <v>1.3333333333333334E-2</v>
      </c>
      <c r="D64" s="90">
        <f t="shared" si="1"/>
        <v>5.3333333333333336E-4</v>
      </c>
    </row>
    <row r="65" spans="1:4" ht="12">
      <c r="A65" s="89">
        <v>280610</v>
      </c>
      <c r="B65" s="90" t="s">
        <v>79</v>
      </c>
      <c r="C65" s="91">
        <f t="shared" si="0"/>
        <v>1.3333333333333334E-2</v>
      </c>
      <c r="D65" s="90">
        <f t="shared" si="1"/>
        <v>5.3333333333333336E-4</v>
      </c>
    </row>
    <row r="66" spans="1:4" ht="12">
      <c r="A66" s="89">
        <v>280620</v>
      </c>
      <c r="B66" s="90" t="s">
        <v>80</v>
      </c>
      <c r="C66" s="91">
        <f t="shared" si="0"/>
        <v>1.3333333333333334E-2</v>
      </c>
      <c r="D66" s="90">
        <f t="shared" si="1"/>
        <v>5.3333333333333336E-4</v>
      </c>
    </row>
    <row r="67" spans="1:4" ht="12">
      <c r="A67" s="89">
        <v>280630</v>
      </c>
      <c r="B67" s="90" t="s">
        <v>81</v>
      </c>
      <c r="C67" s="91">
        <f t="shared" si="0"/>
        <v>1.3333333333333334E-2</v>
      </c>
      <c r="D67" s="90">
        <f t="shared" si="1"/>
        <v>5.3333333333333336E-4</v>
      </c>
    </row>
    <row r="68" spans="1:4" ht="12">
      <c r="A68" s="89">
        <v>280640</v>
      </c>
      <c r="B68" s="90" t="s">
        <v>82</v>
      </c>
      <c r="C68" s="91">
        <f t="shared" si="0"/>
        <v>1.3333333333333334E-2</v>
      </c>
      <c r="D68" s="90">
        <f t="shared" si="1"/>
        <v>5.3333333333333336E-4</v>
      </c>
    </row>
    <row r="69" spans="1:4" ht="12">
      <c r="A69" s="89">
        <v>280650</v>
      </c>
      <c r="B69" s="90" t="s">
        <v>83</v>
      </c>
      <c r="C69" s="91">
        <f t="shared" si="0"/>
        <v>1.3333333333333334E-2</v>
      </c>
      <c r="D69" s="90">
        <f t="shared" si="1"/>
        <v>5.3333333333333336E-4</v>
      </c>
    </row>
    <row r="70" spans="1:4" ht="12">
      <c r="A70" s="89">
        <v>280660</v>
      </c>
      <c r="B70" s="90" t="s">
        <v>84</v>
      </c>
      <c r="C70" s="91">
        <f t="shared" si="0"/>
        <v>1.3333333333333334E-2</v>
      </c>
      <c r="D70" s="90">
        <f t="shared" si="1"/>
        <v>5.3333333333333336E-4</v>
      </c>
    </row>
    <row r="71" spans="1:4" ht="12">
      <c r="A71" s="89">
        <v>280670</v>
      </c>
      <c r="B71" s="90" t="s">
        <v>85</v>
      </c>
      <c r="C71" s="91">
        <f t="shared" si="0"/>
        <v>1.3333333333333334E-2</v>
      </c>
      <c r="D71" s="90">
        <f t="shared" si="1"/>
        <v>5.3333333333333336E-4</v>
      </c>
    </row>
    <row r="72" spans="1:4" ht="12">
      <c r="A72" s="89">
        <v>280680</v>
      </c>
      <c r="B72" s="90" t="s">
        <v>86</v>
      </c>
      <c r="C72" s="91">
        <f t="shared" si="0"/>
        <v>1.3333333333333334E-2</v>
      </c>
      <c r="D72" s="90">
        <f t="shared" si="1"/>
        <v>5.3333333333333336E-4</v>
      </c>
    </row>
    <row r="73" spans="1:4" ht="12">
      <c r="A73" s="89">
        <v>280690</v>
      </c>
      <c r="B73" s="90" t="s">
        <v>87</v>
      </c>
      <c r="C73" s="91">
        <f t="shared" si="0"/>
        <v>1.3333333333333334E-2</v>
      </c>
      <c r="D73" s="90">
        <f t="shared" si="1"/>
        <v>5.3333333333333336E-4</v>
      </c>
    </row>
    <row r="74" spans="1:4" ht="12">
      <c r="A74" s="89">
        <v>280700</v>
      </c>
      <c r="B74" s="90" t="s">
        <v>88</v>
      </c>
      <c r="C74" s="91">
        <f t="shared" si="0"/>
        <v>1.3333333333333334E-2</v>
      </c>
      <c r="D74" s="90">
        <f t="shared" si="1"/>
        <v>5.3333333333333336E-4</v>
      </c>
    </row>
    <row r="75" spans="1:4" ht="12">
      <c r="A75" s="89">
        <v>280710</v>
      </c>
      <c r="B75" s="90" t="s">
        <v>89</v>
      </c>
      <c r="C75" s="91">
        <f t="shared" si="0"/>
        <v>1.3333333333333334E-2</v>
      </c>
      <c r="D75" s="90">
        <f t="shared" si="1"/>
        <v>5.3333333333333336E-4</v>
      </c>
    </row>
    <row r="76" spans="1:4" ht="12">
      <c r="A76" s="89">
        <v>280720</v>
      </c>
      <c r="B76" s="90" t="s">
        <v>90</v>
      </c>
      <c r="C76" s="91">
        <f t="shared" si="0"/>
        <v>1.3333333333333334E-2</v>
      </c>
      <c r="D76" s="90">
        <f t="shared" si="1"/>
        <v>5.3333333333333336E-4</v>
      </c>
    </row>
    <row r="77" spans="1:4" ht="12">
      <c r="A77" s="89">
        <v>280730</v>
      </c>
      <c r="B77" s="90" t="s">
        <v>91</v>
      </c>
      <c r="C77" s="91">
        <f t="shared" si="0"/>
        <v>1.3333333333333334E-2</v>
      </c>
      <c r="D77" s="90">
        <f t="shared" si="1"/>
        <v>5.3333333333333336E-4</v>
      </c>
    </row>
    <row r="78" spans="1:4" ht="12">
      <c r="A78" s="89">
        <v>280740</v>
      </c>
      <c r="B78" s="90" t="s">
        <v>92</v>
      </c>
      <c r="C78" s="91">
        <f t="shared" si="0"/>
        <v>1.3333333333333334E-2</v>
      </c>
      <c r="D78" s="90">
        <f t="shared" si="1"/>
        <v>5.3333333333333336E-4</v>
      </c>
    </row>
    <row r="79" spans="1:4" ht="12">
      <c r="A79" s="89">
        <v>280750</v>
      </c>
      <c r="B79" s="90" t="s">
        <v>93</v>
      </c>
      <c r="C79" s="91">
        <f t="shared" si="0"/>
        <v>1.3333333333333334E-2</v>
      </c>
      <c r="D79" s="90">
        <f t="shared" si="1"/>
        <v>5.3333333333333336E-4</v>
      </c>
    </row>
    <row r="80" spans="1:4" ht="12">
      <c r="A80" s="89">
        <v>280760</v>
      </c>
      <c r="B80" s="90" t="s">
        <v>94</v>
      </c>
      <c r="C80" s="91">
        <f t="shared" si="0"/>
        <v>1.3333333333333334E-2</v>
      </c>
      <c r="D80" s="90">
        <f t="shared" si="1"/>
        <v>5.3333333333333336E-4</v>
      </c>
    </row>
    <row r="81" ht="9.75" customHeight="1"/>
    <row r="82" ht="9.75" customHeight="1"/>
    <row r="83" ht="9.75" customHeight="1"/>
    <row r="84" ht="9.75" customHeight="1"/>
    <row r="85" ht="9.75" customHeight="1"/>
    <row r="86" ht="9.75" customHeight="1"/>
    <row r="87" ht="9.75" customHeight="1"/>
    <row r="88" ht="9.75" customHeight="1"/>
    <row r="89" ht="9.75" customHeight="1"/>
    <row r="90" ht="9.75" customHeight="1"/>
    <row r="91" ht="9.75" customHeight="1"/>
    <row r="92" ht="9.75" customHeight="1"/>
    <row r="93" ht="9.75" customHeight="1"/>
    <row r="94" ht="9.75" customHeight="1"/>
    <row r="95" ht="9.75" customHeight="1"/>
    <row r="96" ht="9.75" customHeight="1"/>
    <row r="97" ht="9.75" customHeight="1"/>
    <row r="98" ht="9.75" customHeight="1"/>
    <row r="99" ht="9.75" customHeight="1"/>
    <row r="100" ht="9.75" customHeight="1"/>
    <row r="101" ht="9.75" customHeight="1"/>
    <row r="102" ht="9.75" customHeight="1"/>
    <row r="103" ht="9.75" customHeight="1"/>
    <row r="104" ht="9.75" customHeight="1"/>
    <row r="105" ht="9.75" customHeight="1"/>
    <row r="106" ht="9.75" customHeight="1"/>
    <row r="107" ht="9.75" customHeight="1"/>
    <row r="108" ht="9.75" customHeight="1"/>
    <row r="109" ht="9.75" customHeight="1"/>
    <row r="110" ht="9.75" customHeight="1"/>
    <row r="111" ht="9.75" customHeight="1"/>
    <row r="112" ht="9.75" customHeight="1"/>
    <row r="113" ht="9.75" customHeight="1"/>
    <row r="114" ht="9.75" customHeight="1"/>
    <row r="115" ht="9.75" customHeight="1"/>
    <row r="116" ht="9.75" customHeight="1"/>
    <row r="117" ht="9.75" customHeight="1"/>
    <row r="118" ht="9.75" customHeight="1"/>
    <row r="119" ht="9.75" customHeight="1"/>
    <row r="120" ht="9.75" customHeight="1"/>
    <row r="121" ht="9.75" customHeight="1"/>
    <row r="122" ht="9.75" customHeight="1"/>
    <row r="123" ht="9.75" customHeight="1"/>
    <row r="124" ht="9.75" customHeight="1"/>
    <row r="125" ht="9.75" customHeight="1"/>
    <row r="126" ht="9.75" customHeight="1"/>
    <row r="127" ht="9.75" customHeight="1"/>
    <row r="128" ht="9.75" customHeight="1"/>
    <row r="129" ht="9.75" customHeight="1"/>
    <row r="130" ht="9.75" customHeight="1"/>
    <row r="131" ht="9.75" customHeight="1"/>
    <row r="132" ht="9.75" customHeight="1"/>
    <row r="133" ht="9.75" customHeight="1"/>
    <row r="134" ht="9.75" customHeight="1"/>
    <row r="135" ht="9.75" customHeight="1"/>
    <row r="136" ht="9.75" customHeight="1"/>
    <row r="137" ht="9.75" customHeight="1"/>
    <row r="138" ht="9.75" customHeight="1"/>
    <row r="139" ht="9.75" customHeight="1"/>
    <row r="140" ht="9.75" customHeight="1"/>
    <row r="141" ht="9.75" customHeight="1"/>
    <row r="142" ht="9.75" customHeight="1"/>
    <row r="143" ht="9.75" customHeight="1"/>
    <row r="144" ht="9.75" customHeight="1"/>
    <row r="145" ht="9.75" customHeight="1"/>
    <row r="146" ht="9.75" customHeight="1"/>
    <row r="147" ht="9.75" customHeight="1"/>
    <row r="148" ht="9.75" customHeight="1"/>
    <row r="149" ht="9.75" customHeight="1"/>
    <row r="150" ht="9.75" customHeight="1"/>
    <row r="151" ht="9.75" customHeight="1"/>
    <row r="152" ht="9.75" customHeight="1"/>
    <row r="153" ht="9.75" customHeight="1"/>
    <row r="154" ht="9.75" customHeight="1"/>
    <row r="155" ht="9.75" customHeight="1"/>
    <row r="156" ht="9.75" customHeight="1"/>
    <row r="157" ht="9.75" customHeight="1"/>
    <row r="158" ht="9.75" customHeight="1"/>
    <row r="159" ht="9.75" customHeight="1"/>
    <row r="160" ht="9.75" customHeight="1"/>
    <row r="161" ht="9.75" customHeight="1"/>
    <row r="162" ht="9.75" customHeight="1"/>
    <row r="163" ht="9.75" customHeight="1"/>
    <row r="164" ht="9.75" customHeight="1"/>
    <row r="165" ht="9.75" customHeight="1"/>
    <row r="166" ht="9.75" customHeight="1"/>
    <row r="167" ht="9.75" customHeight="1"/>
    <row r="168" ht="9.75" customHeight="1"/>
    <row r="169" ht="9.75" customHeight="1"/>
    <row r="170" ht="9.75" customHeight="1"/>
    <row r="171" ht="9.75" customHeight="1"/>
    <row r="172" ht="9.75" customHeight="1"/>
    <row r="173" ht="9.75" customHeight="1"/>
    <row r="174" ht="9.75" customHeight="1"/>
    <row r="175" ht="9.75" customHeight="1"/>
    <row r="176" ht="9.75" customHeight="1"/>
    <row r="177" ht="9.75" customHeight="1"/>
    <row r="178" ht="9.75" customHeight="1"/>
    <row r="179" ht="9.75" customHeight="1"/>
    <row r="180" ht="9.75" customHeight="1"/>
    <row r="181" ht="9.75" customHeight="1"/>
    <row r="182" ht="9.75" customHeight="1"/>
    <row r="183" ht="9.75" customHeight="1"/>
    <row r="184" ht="9.75" customHeight="1"/>
    <row r="185" ht="9.75" customHeight="1"/>
    <row r="186" ht="9.75" customHeight="1"/>
    <row r="187" ht="9.75" customHeight="1"/>
    <row r="188" ht="9.75" customHeight="1"/>
    <row r="189" ht="9.75" customHeight="1"/>
    <row r="190" ht="9.75" customHeight="1"/>
    <row r="191" ht="9.75" customHeight="1"/>
    <row r="192" ht="9.75" customHeight="1"/>
    <row r="193" ht="9.75" customHeight="1"/>
    <row r="194" ht="9.75" customHeight="1"/>
    <row r="195" ht="9.75" customHeight="1"/>
    <row r="196" ht="9.75" customHeight="1"/>
    <row r="197" ht="9.75" customHeight="1"/>
    <row r="198" ht="9.75" customHeight="1"/>
    <row r="199" ht="9.75" customHeight="1"/>
    <row r="200" ht="9.75" customHeight="1"/>
    <row r="201" ht="9.75" customHeight="1"/>
    <row r="202" ht="9.75" customHeight="1"/>
    <row r="203" ht="9.75" customHeight="1"/>
    <row r="204" ht="9.75" customHeight="1"/>
    <row r="205" ht="9.75" customHeight="1"/>
    <row r="206" ht="9.75" customHeight="1"/>
    <row r="207" ht="9.75" customHeight="1"/>
    <row r="208" ht="9.75" customHeight="1"/>
    <row r="209" ht="9.75" customHeight="1"/>
    <row r="210" ht="9.75" customHeight="1"/>
    <row r="211" ht="9.75" customHeight="1"/>
    <row r="212" ht="9.75" customHeight="1"/>
    <row r="213" ht="9.75" customHeight="1"/>
    <row r="214" ht="9.75" customHeight="1"/>
    <row r="215" ht="9.75" customHeight="1"/>
    <row r="216" ht="9.75" customHeight="1"/>
    <row r="217" ht="9.75" customHeight="1"/>
    <row r="218" ht="9.75" customHeight="1"/>
    <row r="219" ht="9.75" customHeight="1"/>
    <row r="220" ht="9.75" customHeight="1"/>
    <row r="221" ht="9.75" customHeight="1"/>
    <row r="222" ht="9.75" customHeight="1"/>
    <row r="223" ht="9.75" customHeight="1"/>
    <row r="224" ht="9.75" customHeight="1"/>
    <row r="225" ht="9.75" customHeight="1"/>
    <row r="226" ht="9.75" customHeight="1"/>
    <row r="227" ht="9.75" customHeight="1"/>
    <row r="228" ht="9.75" customHeight="1"/>
    <row r="229" ht="9.75" customHeight="1"/>
    <row r="230" ht="9.75" customHeight="1"/>
    <row r="231" ht="9.75" customHeight="1"/>
    <row r="232" ht="9.75" customHeight="1"/>
    <row r="233" ht="9.75" customHeight="1"/>
    <row r="234" ht="9.75" customHeight="1"/>
    <row r="235" ht="9.75" customHeight="1"/>
    <row r="236" ht="9.75" customHeight="1"/>
    <row r="237" ht="9.75" customHeight="1"/>
    <row r="238" ht="9.75" customHeight="1"/>
    <row r="239" ht="9.75" customHeight="1"/>
    <row r="240" ht="9.75" customHeight="1"/>
    <row r="241" ht="9.75" customHeight="1"/>
    <row r="242" ht="9.75" customHeight="1"/>
    <row r="243" ht="9.75" customHeight="1"/>
    <row r="244" ht="9.75" customHeight="1"/>
    <row r="245" ht="9.75" customHeight="1"/>
    <row r="246" ht="9.75" customHeight="1"/>
    <row r="247" ht="9.75" customHeight="1"/>
    <row r="248" ht="9.75" customHeight="1"/>
    <row r="249" ht="9.75" customHeight="1"/>
    <row r="250" ht="9.75" customHeight="1"/>
    <row r="251" ht="9.75" customHeight="1"/>
    <row r="252" ht="9.75" customHeight="1"/>
    <row r="253" ht="9.75" customHeight="1"/>
    <row r="254" ht="9.75" customHeight="1"/>
    <row r="255" ht="9.75" customHeight="1"/>
    <row r="256" ht="9.75" customHeight="1"/>
    <row r="257" ht="9.75" customHeight="1"/>
    <row r="258" ht="9.75" customHeight="1"/>
    <row r="259" ht="9.75" customHeight="1"/>
    <row r="260" ht="9.75" customHeight="1"/>
    <row r="261" ht="9.75" customHeight="1"/>
    <row r="262" ht="9.75" customHeight="1"/>
    <row r="263" ht="9.75" customHeight="1"/>
    <row r="264" ht="9.75" customHeight="1"/>
    <row r="265" ht="9.75" customHeight="1"/>
    <row r="266" ht="9.75" customHeight="1"/>
    <row r="267" ht="9.75" customHeight="1"/>
    <row r="268" ht="9.75" customHeight="1"/>
    <row r="269" ht="9.75" customHeight="1"/>
    <row r="270" ht="9.75" customHeight="1"/>
    <row r="271" ht="9.75" customHeight="1"/>
    <row r="272" ht="9.75" customHeight="1"/>
    <row r="273" ht="9.75" customHeight="1"/>
    <row r="274" ht="9.75" customHeight="1"/>
    <row r="275" ht="9.75" customHeight="1"/>
    <row r="276" ht="9.75" customHeight="1"/>
    <row r="277" ht="9.75" customHeight="1"/>
    <row r="278" ht="9.75" customHeight="1"/>
    <row r="279" ht="9.75" customHeight="1"/>
    <row r="280" ht="9.75" customHeight="1"/>
    <row r="281" ht="9.75" customHeight="1"/>
    <row r="282" ht="9.75" customHeight="1"/>
    <row r="283" ht="9.75" customHeight="1"/>
    <row r="284" ht="9.75" customHeight="1"/>
    <row r="285" ht="9.75" customHeight="1"/>
    <row r="286" ht="9.75" customHeight="1"/>
    <row r="287" ht="9.75" customHeight="1"/>
    <row r="288" ht="9.75" customHeight="1"/>
    <row r="289" ht="9.75" customHeight="1"/>
    <row r="290" ht="9.75" customHeight="1"/>
    <row r="291" ht="9.75" customHeight="1"/>
    <row r="292" ht="9.75" customHeight="1"/>
    <row r="293" ht="9.75" customHeight="1"/>
    <row r="294" ht="9.75" customHeight="1"/>
    <row r="295" ht="9.75" customHeight="1"/>
    <row r="296" ht="9.75" customHeight="1"/>
    <row r="297" ht="9.75" customHeight="1"/>
    <row r="298" ht="9.75" customHeight="1"/>
    <row r="299" ht="9.75" customHeight="1"/>
    <row r="300" ht="9.75" customHeight="1"/>
    <row r="301" ht="9.75" customHeight="1"/>
    <row r="302" ht="9.75" customHeight="1"/>
    <row r="303" ht="9.75" customHeight="1"/>
    <row r="304" ht="9.75" customHeight="1"/>
    <row r="305" ht="9.75" customHeight="1"/>
    <row r="306" ht="9.75" customHeight="1"/>
    <row r="307" ht="9.75" customHeight="1"/>
    <row r="308" ht="9.75" customHeight="1"/>
    <row r="309" ht="9.75" customHeight="1"/>
    <row r="310" ht="9.75" customHeight="1"/>
    <row r="311" ht="9.75" customHeight="1"/>
    <row r="312" ht="9.75" customHeight="1"/>
    <row r="313" ht="9.75" customHeight="1"/>
    <row r="314" ht="9.75" customHeight="1"/>
    <row r="315" ht="9.75" customHeight="1"/>
    <row r="316" ht="9.75" customHeight="1"/>
    <row r="317" ht="9.75" customHeight="1"/>
    <row r="318" ht="9.75" customHeight="1"/>
    <row r="319" ht="9.75" customHeight="1"/>
    <row r="320" ht="9.75" customHeight="1"/>
    <row r="321" ht="9.75" customHeight="1"/>
    <row r="322" ht="9.75" customHeight="1"/>
    <row r="323" ht="9.75" customHeight="1"/>
    <row r="324" ht="9.75" customHeight="1"/>
    <row r="325" ht="9.75" customHeight="1"/>
    <row r="326" ht="9.75" customHeight="1"/>
    <row r="327" ht="9.75" customHeight="1"/>
    <row r="328" ht="9.75" customHeight="1"/>
    <row r="329" ht="9.75" customHeight="1"/>
    <row r="330" ht="9.75" customHeight="1"/>
    <row r="331" ht="9.75" customHeight="1"/>
    <row r="332" ht="9.75" customHeight="1"/>
    <row r="333" ht="9.75" customHeight="1"/>
    <row r="334" ht="9.75" customHeight="1"/>
    <row r="335" ht="9.75" customHeight="1"/>
    <row r="336" ht="9.75" customHeight="1"/>
    <row r="337" ht="9.75" customHeight="1"/>
    <row r="338" ht="9.75" customHeight="1"/>
    <row r="339" ht="9.75" customHeight="1"/>
    <row r="340" ht="9.75" customHeight="1"/>
    <row r="341" ht="9.75" customHeight="1"/>
    <row r="342" ht="9.75" customHeight="1"/>
    <row r="343" ht="9.75" customHeight="1"/>
    <row r="344" ht="9.75" customHeight="1"/>
    <row r="345" ht="9.75" customHeight="1"/>
    <row r="346" ht="9.75" customHeight="1"/>
    <row r="347" ht="9.75" customHeight="1"/>
    <row r="348" ht="9.75" customHeight="1"/>
    <row r="349" ht="9.75" customHeight="1"/>
    <row r="350" ht="9.75" customHeight="1"/>
    <row r="351" ht="9.75" customHeight="1"/>
    <row r="352" ht="9.75" customHeight="1"/>
    <row r="353" ht="9.75" customHeight="1"/>
    <row r="354" ht="9.75" customHeight="1"/>
    <row r="355" ht="9.75" customHeight="1"/>
    <row r="356" ht="9.75" customHeight="1"/>
    <row r="357" ht="9.75" customHeight="1"/>
    <row r="358" ht="9.75" customHeight="1"/>
    <row r="359" ht="9.75" customHeight="1"/>
    <row r="360" ht="9.75" customHeight="1"/>
    <row r="361" ht="9.75" customHeight="1"/>
    <row r="362" ht="9.75" customHeight="1"/>
    <row r="363" ht="9.75" customHeight="1"/>
    <row r="364" ht="9.75" customHeight="1"/>
    <row r="365" ht="9.75" customHeight="1"/>
    <row r="366" ht="9.75" customHeight="1"/>
    <row r="367" ht="9.75" customHeight="1"/>
    <row r="368" ht="9.75" customHeight="1"/>
    <row r="369" ht="9.75" customHeight="1"/>
    <row r="370" ht="9.75" customHeight="1"/>
    <row r="371" ht="9.75" customHeight="1"/>
    <row r="372" ht="9.75" customHeight="1"/>
    <row r="373" ht="9.75" customHeight="1"/>
    <row r="374" ht="9.75" customHeight="1"/>
    <row r="375" ht="9.75" customHeight="1"/>
    <row r="376" ht="9.75" customHeight="1"/>
    <row r="377" ht="9.75" customHeight="1"/>
    <row r="378" ht="9.75" customHeight="1"/>
    <row r="379" ht="9.75" customHeight="1"/>
    <row r="380" ht="9.75" customHeight="1"/>
    <row r="381" ht="9.75" customHeight="1"/>
    <row r="382" ht="9.75" customHeight="1"/>
    <row r="383" ht="9.75" customHeight="1"/>
    <row r="384" ht="9.75" customHeight="1"/>
    <row r="385" ht="9.75" customHeight="1"/>
    <row r="386" ht="9.75" customHeight="1"/>
    <row r="387" ht="9.75" customHeight="1"/>
    <row r="388" ht="9.75" customHeight="1"/>
    <row r="389" ht="9.75" customHeight="1"/>
    <row r="390" ht="9.75" customHeight="1"/>
    <row r="391" ht="9.75" customHeight="1"/>
    <row r="392" ht="9.75" customHeight="1"/>
    <row r="393" ht="9.75" customHeight="1"/>
    <row r="394" ht="9.75" customHeight="1"/>
    <row r="395" ht="9.75" customHeight="1"/>
    <row r="396" ht="9.75" customHeight="1"/>
    <row r="397" ht="9.75" customHeight="1"/>
    <row r="398" ht="9.75" customHeight="1"/>
    <row r="399" ht="9.75" customHeight="1"/>
    <row r="400" ht="9.75" customHeight="1"/>
    <row r="401" ht="9.75" customHeight="1"/>
    <row r="402" ht="9.75" customHeight="1"/>
    <row r="403" ht="9.75" customHeight="1"/>
    <row r="404" ht="9.75" customHeight="1"/>
    <row r="405" ht="9.75" customHeight="1"/>
    <row r="406" ht="9.75" customHeight="1"/>
    <row r="407" ht="9.75" customHeight="1"/>
    <row r="408" ht="9.75" customHeight="1"/>
    <row r="409" ht="9.75" customHeight="1"/>
    <row r="410" ht="9.75" customHeight="1"/>
    <row r="411" ht="9.75" customHeight="1"/>
    <row r="412" ht="9.75" customHeight="1"/>
    <row r="413" ht="9.75" customHeight="1"/>
    <row r="414" ht="9.75" customHeight="1"/>
    <row r="415" ht="9.75" customHeight="1"/>
    <row r="416" ht="9.75" customHeight="1"/>
    <row r="417" ht="9.75" customHeight="1"/>
    <row r="418" ht="9.75" customHeight="1"/>
    <row r="419" ht="9.75" customHeight="1"/>
    <row r="420" ht="9.75" customHeight="1"/>
    <row r="421" ht="9.75" customHeight="1"/>
    <row r="422" ht="9.75" customHeight="1"/>
    <row r="423" ht="9.75" customHeight="1"/>
    <row r="424" ht="9.75" customHeight="1"/>
    <row r="425" ht="9.75" customHeight="1"/>
    <row r="426" ht="9.75" customHeight="1"/>
    <row r="427" ht="9.75" customHeight="1"/>
    <row r="428" ht="9.75" customHeight="1"/>
    <row r="429" ht="9.75" customHeight="1"/>
    <row r="430" ht="9.75" customHeight="1"/>
    <row r="431" ht="9.75" customHeight="1"/>
    <row r="432" ht="9.75" customHeight="1"/>
    <row r="433" ht="9.75" customHeight="1"/>
    <row r="434" ht="9.75" customHeight="1"/>
    <row r="435" ht="9.75" customHeight="1"/>
    <row r="436" ht="9.75" customHeight="1"/>
    <row r="437" ht="9.75" customHeight="1"/>
    <row r="438" ht="9.75" customHeight="1"/>
    <row r="439" ht="9.75" customHeight="1"/>
    <row r="440" ht="9.75" customHeight="1"/>
    <row r="441" ht="9.75" customHeight="1"/>
    <row r="442" ht="9.75" customHeight="1"/>
    <row r="443" ht="9.75" customHeight="1"/>
    <row r="444" ht="9.75" customHeight="1"/>
    <row r="445" ht="9.75" customHeight="1"/>
    <row r="446" ht="9.75" customHeight="1"/>
    <row r="447" ht="9.75" customHeight="1"/>
    <row r="448" ht="9.75" customHeight="1"/>
    <row r="449" ht="9.75" customHeight="1"/>
    <row r="450" ht="9.75" customHeight="1"/>
    <row r="451" ht="9.75" customHeight="1"/>
    <row r="452" ht="9.75" customHeight="1"/>
    <row r="453" ht="9.75" customHeight="1"/>
    <row r="454" ht="9.75" customHeight="1"/>
    <row r="455" ht="9.75" customHeight="1"/>
    <row r="456" ht="9.75" customHeight="1"/>
    <row r="457" ht="9.75" customHeight="1"/>
    <row r="458" ht="9.75" customHeight="1"/>
    <row r="459" ht="9.75" customHeight="1"/>
    <row r="460" ht="9.75" customHeight="1"/>
    <row r="461" ht="9.75" customHeight="1"/>
    <row r="462" ht="9.75" customHeight="1"/>
    <row r="463" ht="9.75" customHeight="1"/>
    <row r="464" ht="9.75" customHeight="1"/>
    <row r="465" ht="9.75" customHeight="1"/>
    <row r="466" ht="9.75" customHeight="1"/>
    <row r="467" ht="9.75" customHeight="1"/>
    <row r="468" ht="9.75" customHeight="1"/>
    <row r="469" ht="9.75" customHeight="1"/>
    <row r="470" ht="9.75" customHeight="1"/>
    <row r="471" ht="9.75" customHeight="1"/>
    <row r="472" ht="9.75" customHeight="1"/>
    <row r="473" ht="9.75" customHeight="1"/>
    <row r="474" ht="9.75" customHeight="1"/>
    <row r="475" ht="9.75" customHeight="1"/>
    <row r="476" ht="9.75" customHeight="1"/>
    <row r="477" ht="9.75" customHeight="1"/>
    <row r="478" ht="9.75" customHeight="1"/>
    <row r="479" ht="9.75" customHeight="1"/>
    <row r="480" ht="9.75" customHeight="1"/>
    <row r="481" ht="9.75" customHeight="1"/>
    <row r="482" ht="9.75" customHeight="1"/>
    <row r="483" ht="9.75" customHeight="1"/>
    <row r="484" ht="9.75" customHeight="1"/>
    <row r="485" ht="9.75" customHeight="1"/>
    <row r="486" ht="9.75" customHeight="1"/>
    <row r="487" ht="9.75" customHeight="1"/>
    <row r="488" ht="9.75" customHeight="1"/>
    <row r="489" ht="9.75" customHeight="1"/>
    <row r="490" ht="9.75" customHeight="1"/>
    <row r="491" ht="9.75" customHeight="1"/>
    <row r="492" ht="9.75" customHeight="1"/>
    <row r="493" ht="9.75" customHeight="1"/>
    <row r="494" ht="9.75" customHeight="1"/>
    <row r="495" ht="9.75" customHeight="1"/>
    <row r="496" ht="9.75" customHeight="1"/>
    <row r="497" ht="9.75" customHeight="1"/>
    <row r="498" ht="9.75" customHeight="1"/>
    <row r="499" ht="9.75" customHeight="1"/>
    <row r="500" ht="9.75" customHeight="1"/>
    <row r="501" ht="9.75" customHeight="1"/>
    <row r="502" ht="9.75" customHeight="1"/>
    <row r="503" ht="9.75" customHeight="1"/>
    <row r="504" ht="9.75" customHeight="1"/>
    <row r="505" ht="9.75" customHeight="1"/>
    <row r="506" ht="9.75" customHeight="1"/>
    <row r="507" ht="9.75" customHeight="1"/>
    <row r="508" ht="9.75" customHeight="1"/>
    <row r="509" ht="9.75" customHeight="1"/>
    <row r="510" ht="9.75" customHeight="1"/>
    <row r="511" ht="9.75" customHeight="1"/>
    <row r="512" ht="9.75" customHeight="1"/>
    <row r="513" ht="9.75" customHeight="1"/>
    <row r="514" ht="9.75" customHeight="1"/>
    <row r="515" ht="9.75" customHeight="1"/>
    <row r="516" ht="9.75" customHeight="1"/>
    <row r="517" ht="9.75" customHeight="1"/>
    <row r="518" ht="9.75" customHeight="1"/>
    <row r="519" ht="9.75" customHeight="1"/>
    <row r="520" ht="9.75" customHeight="1"/>
    <row r="521" ht="9.75" customHeight="1"/>
    <row r="522" ht="9.75" customHeight="1"/>
    <row r="523" ht="9.75" customHeight="1"/>
    <row r="524" ht="9.75" customHeight="1"/>
    <row r="525" ht="9.75" customHeight="1"/>
    <row r="526" ht="9.75" customHeight="1"/>
    <row r="527" ht="9.75" customHeight="1"/>
    <row r="528" ht="9.75" customHeight="1"/>
    <row r="529" ht="9.75" customHeight="1"/>
    <row r="530" ht="9.75" customHeight="1"/>
    <row r="531" ht="9.75" customHeight="1"/>
    <row r="532" ht="9.75" customHeight="1"/>
    <row r="533" ht="9.75" customHeight="1"/>
    <row r="534" ht="9.75" customHeight="1"/>
    <row r="535" ht="9.75" customHeight="1"/>
    <row r="536" ht="9.75" customHeight="1"/>
    <row r="537" ht="9.75" customHeight="1"/>
    <row r="538" ht="9.75" customHeight="1"/>
    <row r="539" ht="9.75" customHeight="1"/>
    <row r="540" ht="9.75" customHeight="1"/>
    <row r="541" ht="9.75" customHeight="1"/>
    <row r="542" ht="9.75" customHeight="1"/>
    <row r="543" ht="9.75" customHeight="1"/>
    <row r="544" ht="9.75" customHeight="1"/>
    <row r="545" ht="9.75" customHeight="1"/>
    <row r="546" ht="9.75" customHeight="1"/>
    <row r="547" ht="9.75" customHeight="1"/>
    <row r="548" ht="9.75" customHeight="1"/>
    <row r="549" ht="9.75" customHeight="1"/>
    <row r="550" ht="9.75" customHeight="1"/>
    <row r="551" ht="9.75" customHeight="1"/>
    <row r="552" ht="9.75" customHeight="1"/>
    <row r="553" ht="9.75" customHeight="1"/>
    <row r="554" ht="9.75" customHeight="1"/>
    <row r="555" ht="9.75" customHeight="1"/>
    <row r="556" ht="9.75" customHeight="1"/>
    <row r="557" ht="9.75" customHeight="1"/>
    <row r="558" ht="9.75" customHeight="1"/>
    <row r="559" ht="9.75" customHeight="1"/>
    <row r="560" ht="9.75" customHeight="1"/>
    <row r="561" ht="9.75" customHeight="1"/>
    <row r="562" ht="9.75" customHeight="1"/>
    <row r="563" ht="9.75" customHeight="1"/>
    <row r="564" ht="9.75" customHeight="1"/>
    <row r="565" ht="9.75" customHeight="1"/>
    <row r="566" ht="9.75" customHeight="1"/>
    <row r="567" ht="9.75" customHeight="1"/>
    <row r="568" ht="9.75" customHeight="1"/>
    <row r="569" ht="9.75" customHeight="1"/>
    <row r="570" ht="9.75" customHeight="1"/>
    <row r="571" ht="9.75" customHeight="1"/>
    <row r="572" ht="9.75" customHeight="1"/>
    <row r="573" ht="9.75" customHeight="1"/>
    <row r="574" ht="9.75" customHeight="1"/>
    <row r="575" ht="9.75" customHeight="1"/>
    <row r="576" ht="9.75" customHeight="1"/>
    <row r="577" ht="9.75" customHeight="1"/>
    <row r="578" ht="9.75" customHeight="1"/>
    <row r="579" ht="9.75" customHeight="1"/>
    <row r="580" ht="9.75" customHeight="1"/>
    <row r="581" ht="9.75" customHeight="1"/>
    <row r="582" ht="9.75" customHeight="1"/>
    <row r="583" ht="9.75" customHeight="1"/>
    <row r="584" ht="9.75" customHeight="1"/>
    <row r="585" ht="9.75" customHeight="1"/>
    <row r="586" ht="9.75" customHeight="1"/>
    <row r="587" ht="9.75" customHeight="1"/>
    <row r="588" ht="9.75" customHeight="1"/>
    <row r="589" ht="9.75" customHeight="1"/>
    <row r="590" ht="9.75" customHeight="1"/>
    <row r="591" ht="9.75" customHeight="1"/>
    <row r="592" ht="9.75" customHeight="1"/>
    <row r="593" ht="9.75" customHeight="1"/>
    <row r="594" ht="9.75" customHeight="1"/>
    <row r="595" ht="9.75" customHeight="1"/>
    <row r="596" ht="9.75" customHeight="1"/>
    <row r="597" ht="9.75" customHeight="1"/>
    <row r="598" ht="9.75" customHeight="1"/>
    <row r="599" ht="9.75" customHeight="1"/>
    <row r="600" ht="9.75" customHeight="1"/>
    <row r="601" ht="9.75" customHeight="1"/>
    <row r="602" ht="9.75" customHeight="1"/>
    <row r="603" ht="9.75" customHeight="1"/>
    <row r="604" ht="9.75" customHeight="1"/>
    <row r="605" ht="9.75" customHeight="1"/>
    <row r="606" ht="9.75" customHeight="1"/>
    <row r="607" ht="9.75" customHeight="1"/>
    <row r="608" ht="9.75" customHeight="1"/>
    <row r="609" ht="9.75" customHeight="1"/>
    <row r="610" ht="9.75" customHeight="1"/>
    <row r="611" ht="9.75" customHeight="1"/>
    <row r="612" ht="9.75" customHeight="1"/>
    <row r="613" ht="9.75" customHeight="1"/>
    <row r="614" ht="9.75" customHeight="1"/>
    <row r="615" ht="9.75" customHeight="1"/>
    <row r="616" ht="9.75" customHeight="1"/>
    <row r="617" ht="9.75" customHeight="1"/>
    <row r="618" ht="9.75" customHeight="1"/>
    <row r="619" ht="9.75" customHeight="1"/>
    <row r="620" ht="9.75" customHeight="1"/>
    <row r="621" ht="9.75" customHeight="1"/>
    <row r="622" ht="9.75" customHeight="1"/>
    <row r="623" ht="9.75" customHeight="1"/>
    <row r="624" ht="9.75" customHeight="1"/>
    <row r="625" ht="9.75" customHeight="1"/>
    <row r="626" ht="9.75" customHeight="1"/>
    <row r="627" ht="9.75" customHeight="1"/>
    <row r="628" ht="9.75" customHeight="1"/>
    <row r="629" ht="9.75" customHeight="1"/>
    <row r="630" ht="9.75" customHeight="1"/>
    <row r="631" ht="9.75" customHeight="1"/>
    <row r="632" ht="9.75" customHeight="1"/>
    <row r="633" ht="9.75" customHeight="1"/>
    <row r="634" ht="9.75" customHeight="1"/>
    <row r="635" ht="9.75" customHeight="1"/>
    <row r="636" ht="9.75" customHeight="1"/>
    <row r="637" ht="9.75" customHeight="1"/>
    <row r="638" ht="9.75" customHeight="1"/>
    <row r="639" ht="9.75" customHeight="1"/>
    <row r="640" ht="9.75" customHeight="1"/>
    <row r="641" ht="9.75" customHeight="1"/>
    <row r="642" ht="9.75" customHeight="1"/>
    <row r="643" ht="9.75" customHeight="1"/>
    <row r="644" ht="9.75" customHeight="1"/>
    <row r="645" ht="9.75" customHeight="1"/>
    <row r="646" ht="9.75" customHeight="1"/>
    <row r="647" ht="9.75" customHeight="1"/>
    <row r="648" ht="9.75" customHeight="1"/>
    <row r="649" ht="9.75" customHeight="1"/>
    <row r="650" ht="9.75" customHeight="1"/>
    <row r="651" ht="9.75" customHeight="1"/>
    <row r="652" ht="9.75" customHeight="1"/>
    <row r="653" ht="9.75" customHeight="1"/>
    <row r="654" ht="9.75" customHeight="1"/>
    <row r="655" ht="9.75" customHeight="1"/>
    <row r="656" ht="9.75" customHeight="1"/>
    <row r="657" ht="9.75" customHeight="1"/>
    <row r="658" ht="9.75" customHeight="1"/>
    <row r="659" ht="9.75" customHeight="1"/>
    <row r="660" ht="9.75" customHeight="1"/>
    <row r="661" ht="9.75" customHeight="1"/>
    <row r="662" ht="9.75" customHeight="1"/>
    <row r="663" ht="9.75" customHeight="1"/>
    <row r="664" ht="9.75" customHeight="1"/>
    <row r="665" ht="9.75" customHeight="1"/>
    <row r="666" ht="9.75" customHeight="1"/>
    <row r="667" ht="9.75" customHeight="1"/>
    <row r="668" ht="9.75" customHeight="1"/>
    <row r="669" ht="9.75" customHeight="1"/>
    <row r="670" ht="9.75" customHeight="1"/>
    <row r="671" ht="9.75" customHeight="1"/>
    <row r="672" ht="9.75" customHeight="1"/>
    <row r="673" ht="9.75" customHeight="1"/>
    <row r="674" ht="9.75" customHeight="1"/>
    <row r="675" ht="9.75" customHeight="1"/>
    <row r="676" ht="9.75" customHeight="1"/>
    <row r="677" ht="9.75" customHeight="1"/>
    <row r="678" ht="9.75" customHeight="1"/>
    <row r="679" ht="9.75" customHeight="1"/>
    <row r="680" ht="9.75" customHeight="1"/>
    <row r="681" ht="9.75" customHeight="1"/>
    <row r="682" ht="9.75" customHeight="1"/>
    <row r="683" ht="9.75" customHeight="1"/>
    <row r="684" ht="9.75" customHeight="1"/>
    <row r="685" ht="9.75" customHeight="1"/>
    <row r="686" ht="9.75" customHeight="1"/>
    <row r="687" ht="9.75" customHeight="1"/>
    <row r="688" ht="9.75" customHeight="1"/>
    <row r="689" ht="9.75" customHeight="1"/>
    <row r="690" ht="9.75" customHeight="1"/>
    <row r="691" ht="9.75" customHeight="1"/>
    <row r="692" ht="9.75" customHeight="1"/>
    <row r="693" ht="9.75" customHeight="1"/>
    <row r="694" ht="9.75" customHeight="1"/>
    <row r="695" ht="9.75" customHeight="1"/>
    <row r="696" ht="9.75" customHeight="1"/>
    <row r="697" ht="9.75" customHeight="1"/>
    <row r="698" ht="9.75" customHeight="1"/>
    <row r="699" ht="9.75" customHeight="1"/>
    <row r="700" ht="9.75" customHeight="1"/>
    <row r="701" ht="9.75" customHeight="1"/>
    <row r="702" ht="9.75" customHeight="1"/>
    <row r="703" ht="9.75" customHeight="1"/>
    <row r="704" ht="9.75" customHeight="1"/>
    <row r="705" ht="9.75" customHeight="1"/>
    <row r="706" ht="9.75" customHeight="1"/>
    <row r="707" ht="9.75" customHeight="1"/>
    <row r="708" ht="9.75" customHeight="1"/>
    <row r="709" ht="9.75" customHeight="1"/>
    <row r="710" ht="9.75" customHeight="1"/>
    <row r="711" ht="9.75" customHeight="1"/>
    <row r="712" ht="9.75" customHeight="1"/>
    <row r="713" ht="9.75" customHeight="1"/>
    <row r="714" ht="9.75" customHeight="1"/>
    <row r="715" ht="9.75" customHeight="1"/>
    <row r="716" ht="9.75" customHeight="1"/>
    <row r="717" ht="9.75" customHeight="1"/>
    <row r="718" ht="9.75" customHeight="1"/>
    <row r="719" ht="9.75" customHeight="1"/>
    <row r="720" ht="9.75" customHeight="1"/>
    <row r="721" ht="9.75" customHeight="1"/>
    <row r="722" ht="9.75" customHeight="1"/>
    <row r="723" ht="9.75" customHeight="1"/>
    <row r="724" ht="9.75" customHeight="1"/>
    <row r="725" ht="9.75" customHeight="1"/>
    <row r="726" ht="9.75" customHeight="1"/>
    <row r="727" ht="9.75" customHeight="1"/>
    <row r="728" ht="9.75" customHeight="1"/>
    <row r="729" ht="9.75" customHeight="1"/>
    <row r="730" ht="9.75" customHeight="1"/>
    <row r="731" ht="9.75" customHeight="1"/>
    <row r="732" ht="9.75" customHeight="1"/>
    <row r="733" ht="9.75" customHeight="1"/>
    <row r="734" ht="9.75" customHeight="1"/>
    <row r="735" ht="9.75" customHeight="1"/>
    <row r="736" ht="9.75" customHeight="1"/>
    <row r="737" ht="9.75" customHeight="1"/>
    <row r="738" ht="9.75" customHeight="1"/>
    <row r="739" ht="9.75" customHeight="1"/>
    <row r="740" ht="9.75" customHeight="1"/>
    <row r="741" ht="9.75" customHeight="1"/>
    <row r="742" ht="9.75" customHeight="1"/>
    <row r="743" ht="9.75" customHeight="1"/>
    <row r="744" ht="9.75" customHeight="1"/>
    <row r="745" ht="9.75" customHeight="1"/>
    <row r="746" ht="9.75" customHeight="1"/>
    <row r="747" ht="9.75" customHeight="1"/>
    <row r="748" ht="9.75" customHeight="1"/>
    <row r="749" ht="9.75" customHeight="1"/>
    <row r="750" ht="9.75" customHeight="1"/>
    <row r="751" ht="9.75" customHeight="1"/>
    <row r="752" ht="9.75" customHeight="1"/>
    <row r="753" ht="9.75" customHeight="1"/>
    <row r="754" ht="9.75" customHeight="1"/>
    <row r="755" ht="9.75" customHeight="1"/>
    <row r="756" ht="9.75" customHeight="1"/>
    <row r="757" ht="9.75" customHeight="1"/>
    <row r="758" ht="9.75" customHeight="1"/>
    <row r="759" ht="9.75" customHeight="1"/>
    <row r="760" ht="9.75" customHeight="1"/>
    <row r="761" ht="9.75" customHeight="1"/>
    <row r="762" ht="9.75" customHeight="1"/>
    <row r="763" ht="9.75" customHeight="1"/>
    <row r="764" ht="9.75" customHeight="1"/>
    <row r="765" ht="9.75" customHeight="1"/>
    <row r="766" ht="9.75" customHeight="1"/>
    <row r="767" ht="9.75" customHeight="1"/>
    <row r="768" ht="9.75" customHeight="1"/>
    <row r="769" ht="9.75" customHeight="1"/>
    <row r="770" ht="9.75" customHeight="1"/>
    <row r="771" ht="9.75" customHeight="1"/>
    <row r="772" ht="9.75" customHeight="1"/>
    <row r="773" ht="9.75" customHeight="1"/>
    <row r="774" ht="9.75" customHeight="1"/>
    <row r="775" ht="9.75" customHeight="1"/>
    <row r="776" ht="9.75" customHeight="1"/>
    <row r="777" ht="9.75" customHeight="1"/>
    <row r="778" ht="9.75" customHeight="1"/>
    <row r="779" ht="9.75" customHeight="1"/>
    <row r="780" ht="9.75" customHeight="1"/>
    <row r="781" ht="9.75" customHeight="1"/>
    <row r="782" ht="9.75" customHeight="1"/>
    <row r="783" ht="9.75" customHeight="1"/>
    <row r="784" ht="9.75" customHeight="1"/>
    <row r="785" ht="9.75" customHeight="1"/>
    <row r="786" ht="9.75" customHeight="1"/>
    <row r="787" ht="9.75" customHeight="1"/>
    <row r="788" ht="9.75" customHeight="1"/>
    <row r="789" ht="9.75" customHeight="1"/>
    <row r="790" ht="9.75" customHeight="1"/>
    <row r="791" ht="9.75" customHeight="1"/>
    <row r="792" ht="9.75" customHeight="1"/>
    <row r="793" ht="9.75" customHeight="1"/>
    <row r="794" ht="9.75" customHeight="1"/>
    <row r="795" ht="9.75" customHeight="1"/>
    <row r="796" ht="9.75" customHeight="1"/>
    <row r="797" ht="9.75" customHeight="1"/>
    <row r="798" ht="9.75" customHeight="1"/>
    <row r="799" ht="9.75" customHeight="1"/>
    <row r="800" ht="9.75" customHeight="1"/>
    <row r="801" ht="9.75" customHeight="1"/>
    <row r="802" ht="9.75" customHeight="1"/>
    <row r="803" ht="9.75" customHeight="1"/>
    <row r="804" ht="9.75" customHeight="1"/>
    <row r="805" ht="9.75" customHeight="1"/>
    <row r="806" ht="9.75" customHeight="1"/>
    <row r="807" ht="9.75" customHeight="1"/>
    <row r="808" ht="9.75" customHeight="1"/>
    <row r="809" ht="9.75" customHeight="1"/>
    <row r="810" ht="9.75" customHeight="1"/>
    <row r="811" ht="9.75" customHeight="1"/>
    <row r="812" ht="9.75" customHeight="1"/>
    <row r="813" ht="9.75" customHeight="1"/>
    <row r="814" ht="9.75" customHeight="1"/>
    <row r="815" ht="9.75" customHeight="1"/>
    <row r="816" ht="9.75" customHeight="1"/>
    <row r="817" ht="9.75" customHeight="1"/>
    <row r="818" ht="9.75" customHeight="1"/>
    <row r="819" ht="9.75" customHeight="1"/>
    <row r="820" ht="9.75" customHeight="1"/>
    <row r="821" ht="9.75" customHeight="1"/>
    <row r="822" ht="9.75" customHeight="1"/>
    <row r="823" ht="9.75" customHeight="1"/>
    <row r="824" ht="9.75" customHeight="1"/>
    <row r="825" ht="9.75" customHeight="1"/>
    <row r="826" ht="9.75" customHeight="1"/>
    <row r="827" ht="9.75" customHeight="1"/>
    <row r="828" ht="9.75" customHeight="1"/>
    <row r="829" ht="9.75" customHeight="1"/>
    <row r="830" ht="9.75" customHeight="1"/>
    <row r="831" ht="9.75" customHeight="1"/>
    <row r="832" ht="9.75" customHeight="1"/>
    <row r="833" ht="9.75" customHeight="1"/>
    <row r="834" ht="9.75" customHeight="1"/>
    <row r="835" ht="9.75" customHeight="1"/>
    <row r="836" ht="9.75" customHeight="1"/>
    <row r="837" ht="9.75" customHeight="1"/>
    <row r="838" ht="9.75" customHeight="1"/>
    <row r="839" ht="9.75" customHeight="1"/>
    <row r="840" ht="9.75" customHeight="1"/>
    <row r="841" ht="9.75" customHeight="1"/>
    <row r="842" ht="9.75" customHeight="1"/>
    <row r="843" ht="9.75" customHeight="1"/>
    <row r="844" ht="9.75" customHeight="1"/>
    <row r="845" ht="9.75" customHeight="1"/>
    <row r="846" ht="9.75" customHeight="1"/>
    <row r="847" ht="9.75" customHeight="1"/>
    <row r="848" ht="9.75" customHeight="1"/>
    <row r="849" ht="9.75" customHeight="1"/>
    <row r="850" ht="9.75" customHeight="1"/>
    <row r="851" ht="9.75" customHeight="1"/>
    <row r="852" ht="9.75" customHeight="1"/>
    <row r="853" ht="9.75" customHeight="1"/>
    <row r="854" ht="9.75" customHeight="1"/>
    <row r="855" ht="9.75" customHeight="1"/>
    <row r="856" ht="9.75" customHeight="1"/>
    <row r="857" ht="9.75" customHeight="1"/>
    <row r="858" ht="9.75" customHeight="1"/>
    <row r="859" ht="9.75" customHeight="1"/>
    <row r="860" ht="9.75" customHeight="1"/>
    <row r="861" ht="9.75" customHeight="1"/>
    <row r="862" ht="9.75" customHeight="1"/>
    <row r="863" ht="9.75" customHeight="1"/>
    <row r="864" ht="9.75" customHeight="1"/>
    <row r="865" ht="9.75" customHeight="1"/>
    <row r="866" ht="9.75" customHeight="1"/>
    <row r="867" ht="9.75" customHeight="1"/>
    <row r="868" ht="9.75" customHeight="1"/>
    <row r="869" ht="9.75" customHeight="1"/>
    <row r="870" ht="9.75" customHeight="1"/>
    <row r="871" ht="9.75" customHeight="1"/>
    <row r="872" ht="9.75" customHeight="1"/>
    <row r="873" ht="9.75" customHeight="1"/>
    <row r="874" ht="9.75" customHeight="1"/>
    <row r="875" ht="9.75" customHeight="1"/>
    <row r="876" ht="9.75" customHeight="1"/>
    <row r="877" ht="9.75" customHeight="1"/>
    <row r="878" ht="9.75" customHeight="1"/>
    <row r="879" ht="9.75" customHeight="1"/>
    <row r="880" ht="9.75" customHeight="1"/>
    <row r="881" ht="9.75" customHeight="1"/>
    <row r="882" ht="9.75" customHeight="1"/>
    <row r="883" ht="9.75" customHeight="1"/>
    <row r="884" ht="9.75" customHeight="1"/>
    <row r="885" ht="9.75" customHeight="1"/>
    <row r="886" ht="9.75" customHeight="1"/>
    <row r="887" ht="9.75" customHeight="1"/>
    <row r="888" ht="9.75" customHeight="1"/>
    <row r="889" ht="9.75" customHeight="1"/>
    <row r="890" ht="9.75" customHeight="1"/>
    <row r="891" ht="9.75" customHeight="1"/>
    <row r="892" ht="9.75" customHeight="1"/>
    <row r="893" ht="9.75" customHeight="1"/>
    <row r="894" ht="9.75" customHeight="1"/>
    <row r="895" ht="9.75" customHeight="1"/>
    <row r="896" ht="9.75" customHeight="1"/>
    <row r="897" ht="9.75" customHeight="1"/>
    <row r="898" ht="9.75" customHeight="1"/>
    <row r="899" ht="9.75" customHeight="1"/>
    <row r="900" ht="9.75" customHeight="1"/>
    <row r="901" ht="9.75" customHeight="1"/>
    <row r="902" ht="9.75" customHeight="1"/>
    <row r="903" ht="9.75" customHeight="1"/>
    <row r="904" ht="9.75" customHeight="1"/>
    <row r="905" ht="9.75" customHeight="1"/>
    <row r="906" ht="9.75" customHeight="1"/>
    <row r="907" ht="9.75" customHeight="1"/>
    <row r="908" ht="9.75" customHeight="1"/>
    <row r="909" ht="9.75" customHeight="1"/>
    <row r="910" ht="9.75" customHeight="1"/>
    <row r="911" ht="9.75" customHeight="1"/>
    <row r="912" ht="9.75" customHeight="1"/>
    <row r="913" ht="9.75" customHeight="1"/>
    <row r="914" ht="9.75" customHeight="1"/>
    <row r="915" ht="9.75" customHeight="1"/>
    <row r="916" ht="9.75" customHeight="1"/>
    <row r="917" ht="9.75" customHeight="1"/>
    <row r="918" ht="9.75" customHeight="1"/>
    <row r="919" ht="9.75" customHeight="1"/>
    <row r="920" ht="9.75" customHeight="1"/>
    <row r="921" ht="9.75" customHeight="1"/>
    <row r="922" ht="9.75" customHeight="1"/>
    <row r="923" ht="9.75" customHeight="1"/>
    <row r="924" ht="9.75" customHeight="1"/>
    <row r="925" ht="9.75" customHeight="1"/>
    <row r="926" ht="9.75" customHeight="1"/>
    <row r="927" ht="9.75" customHeight="1"/>
    <row r="928" ht="9.75" customHeight="1"/>
    <row r="929" ht="9.75" customHeight="1"/>
    <row r="930" ht="9.75" customHeight="1"/>
    <row r="931" ht="9.75" customHeight="1"/>
    <row r="932" ht="9.75" customHeight="1"/>
    <row r="933" ht="9.75" customHeight="1"/>
    <row r="934" ht="9.75" customHeight="1"/>
    <row r="935" ht="9.75" customHeight="1"/>
    <row r="936" ht="9.75" customHeight="1"/>
    <row r="937" ht="9.75" customHeight="1"/>
    <row r="938" ht="9.75" customHeight="1"/>
    <row r="939" ht="9.75" customHeight="1"/>
    <row r="940" ht="9.75" customHeight="1"/>
    <row r="941" ht="9.75" customHeight="1"/>
    <row r="942" ht="9.75" customHeight="1"/>
    <row r="943" ht="9.75" customHeight="1"/>
    <row r="944" ht="9.75" customHeight="1"/>
    <row r="945" ht="9.75" customHeight="1"/>
    <row r="946" ht="9.75" customHeight="1"/>
    <row r="947" ht="9.75" customHeight="1"/>
    <row r="948" ht="9.75" customHeight="1"/>
    <row r="949" ht="9.75" customHeight="1"/>
    <row r="950" ht="9.75" customHeight="1"/>
    <row r="951" ht="9.75" customHeight="1"/>
    <row r="952" ht="9.75" customHeight="1"/>
    <row r="953" ht="9.75" customHeight="1"/>
    <row r="954" ht="9.75" customHeight="1"/>
    <row r="955" ht="9.75" customHeight="1"/>
    <row r="956" ht="9.75" customHeight="1"/>
    <row r="957" ht="9.75" customHeight="1"/>
    <row r="958" ht="9.75" customHeight="1"/>
    <row r="959" ht="9.75" customHeight="1"/>
    <row r="960" ht="9.75" customHeight="1"/>
    <row r="961" ht="9.75" customHeight="1"/>
    <row r="962" ht="9.75" customHeight="1"/>
    <row r="963" ht="9.75" customHeight="1"/>
    <row r="964" ht="9.75" customHeight="1"/>
    <row r="965" ht="9.75" customHeight="1"/>
    <row r="966" ht="9.75" customHeight="1"/>
    <row r="967" ht="9.75" customHeight="1"/>
    <row r="968" ht="9.75" customHeight="1"/>
    <row r="969" ht="9.75" customHeight="1"/>
    <row r="970" ht="9.75" customHeight="1"/>
    <row r="971" ht="9.75" customHeight="1"/>
    <row r="972" ht="9.75" customHeight="1"/>
    <row r="973" ht="9.75" customHeight="1"/>
    <row r="974" ht="9.75" customHeight="1"/>
    <row r="975" ht="9.75" customHeight="1"/>
    <row r="976" ht="9.75" customHeight="1"/>
    <row r="977" ht="9.75" customHeight="1"/>
    <row r="978" ht="9.75" customHeight="1"/>
    <row r="979" ht="9.75" customHeight="1"/>
    <row r="980" ht="9.75" customHeight="1"/>
    <row r="981" ht="9.75" customHeight="1"/>
    <row r="982" ht="9.75" customHeight="1"/>
    <row r="983" ht="9.75" customHeight="1"/>
    <row r="984" ht="9.75" customHeight="1"/>
    <row r="985" ht="9.75" customHeight="1"/>
    <row r="986" ht="9.75" customHeight="1"/>
    <row r="987" ht="9.75" customHeight="1"/>
    <row r="988" ht="9.75" customHeight="1"/>
    <row r="989" ht="9.75" customHeight="1"/>
    <row r="990" ht="9.75" customHeight="1"/>
    <row r="991" ht="9.75" customHeight="1"/>
    <row r="992" ht="9.75" customHeight="1"/>
    <row r="993" ht="9.75" customHeight="1"/>
    <row r="994" ht="9.75" customHeight="1"/>
    <row r="995" ht="9.75" customHeight="1"/>
    <row r="996" ht="9.75" customHeight="1"/>
    <row r="997" ht="9.75" customHeight="1"/>
    <row r="998" ht="9.75" customHeight="1"/>
    <row r="999" ht="9.75" customHeight="1"/>
    <row r="1000" ht="9.75" customHeight="1"/>
  </sheetData>
  <mergeCells count="4">
    <mergeCell ref="A1:A5"/>
    <mergeCell ref="B1:B5"/>
    <mergeCell ref="C1:C5"/>
    <mergeCell ref="D1:D5"/>
  </mergeCells>
  <conditionalFormatting sqref="B6:B80">
    <cfRule type="expression" dxfId="11" priority="1">
      <formula>AND(#REF!="Total",#REF!="Total")</formula>
    </cfRule>
  </conditionalFormatting>
  <pageMargins left="0.511811024" right="0.511811024" top="0.78740157499999996" bottom="0.78740157499999996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000"/>
  <sheetViews>
    <sheetView showGridLines="0" workbookViewId="0"/>
  </sheetViews>
  <sheetFormatPr defaultColWidth="16.83203125" defaultRowHeight="15" customHeight="1"/>
  <cols>
    <col min="1" max="1" width="30.5" customWidth="1"/>
    <col min="2" max="2" width="9.5" customWidth="1"/>
    <col min="3" max="4" width="10.6640625" customWidth="1"/>
    <col min="5" max="5" width="8.6640625" customWidth="1"/>
    <col min="6" max="6" width="16.33203125" customWidth="1"/>
    <col min="7" max="7" width="11.1640625" customWidth="1"/>
    <col min="8" max="8" width="12" customWidth="1"/>
    <col min="9" max="9" width="11.83203125" customWidth="1"/>
    <col min="10" max="10" width="14.5" customWidth="1"/>
    <col min="11" max="11" width="12" customWidth="1"/>
    <col min="12" max="12" width="13" customWidth="1"/>
    <col min="13" max="13" width="11.83203125" customWidth="1"/>
    <col min="14" max="14" width="12" customWidth="1"/>
    <col min="15" max="15" width="13.6640625" customWidth="1"/>
    <col min="16" max="16" width="13" customWidth="1"/>
    <col min="17" max="17" width="14.33203125" customWidth="1"/>
    <col min="18" max="18" width="12" customWidth="1"/>
    <col min="19" max="19" width="12.1640625" customWidth="1"/>
    <col min="20" max="20" width="15.6640625" customWidth="1"/>
    <col min="21" max="26" width="8.83203125" customWidth="1"/>
  </cols>
  <sheetData>
    <row r="1" spans="1:20" ht="33.75">
      <c r="A1" s="184"/>
      <c r="B1" s="193" t="s">
        <v>264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92"/>
      <c r="P1" s="92"/>
      <c r="Q1" s="92"/>
      <c r="R1" s="92"/>
      <c r="S1" s="93"/>
      <c r="T1" s="184"/>
    </row>
    <row r="2" spans="1:20" ht="26.25">
      <c r="A2" s="151"/>
      <c r="B2" s="185" t="s">
        <v>265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94"/>
      <c r="P2" s="94"/>
      <c r="Q2" s="94"/>
      <c r="R2" s="94"/>
      <c r="S2" s="95"/>
      <c r="T2" s="151"/>
    </row>
    <row r="3" spans="1:20" ht="11.25">
      <c r="A3" s="96"/>
      <c r="B3" s="97"/>
      <c r="C3" s="187" t="s">
        <v>266</v>
      </c>
      <c r="D3" s="139"/>
      <c r="E3" s="140"/>
      <c r="F3" s="188" t="s">
        <v>267</v>
      </c>
      <c r="G3" s="189" t="s">
        <v>268</v>
      </c>
      <c r="H3" s="191" t="s">
        <v>269</v>
      </c>
      <c r="I3" s="191" t="s">
        <v>270</v>
      </c>
      <c r="J3" s="192" t="s">
        <v>271</v>
      </c>
      <c r="K3" s="139"/>
      <c r="L3" s="139"/>
      <c r="M3" s="139"/>
      <c r="N3" s="139"/>
      <c r="O3" s="192" t="s">
        <v>272</v>
      </c>
      <c r="P3" s="139"/>
      <c r="Q3" s="139"/>
      <c r="R3" s="139"/>
      <c r="S3" s="139"/>
      <c r="T3" s="190" t="s">
        <v>273</v>
      </c>
    </row>
    <row r="4" spans="1:20" ht="22.5">
      <c r="A4" s="98" t="s">
        <v>96</v>
      </c>
      <c r="B4" s="65" t="s">
        <v>1</v>
      </c>
      <c r="C4" s="65" t="s">
        <v>105</v>
      </c>
      <c r="D4" s="65" t="s">
        <v>184</v>
      </c>
      <c r="E4" s="65" t="s">
        <v>274</v>
      </c>
      <c r="F4" s="143"/>
      <c r="G4" s="143"/>
      <c r="H4" s="143"/>
      <c r="I4" s="143"/>
      <c r="J4" s="67" t="s">
        <v>275</v>
      </c>
      <c r="K4" s="99" t="s">
        <v>276</v>
      </c>
      <c r="L4" s="99" t="s">
        <v>277</v>
      </c>
      <c r="M4" s="99" t="s">
        <v>269</v>
      </c>
      <c r="N4" s="100" t="s">
        <v>270</v>
      </c>
      <c r="O4" s="99" t="s">
        <v>275</v>
      </c>
      <c r="P4" s="99" t="s">
        <v>276</v>
      </c>
      <c r="Q4" s="99" t="s">
        <v>277</v>
      </c>
      <c r="R4" s="99" t="s">
        <v>269</v>
      </c>
      <c r="S4" s="101" t="s">
        <v>270</v>
      </c>
      <c r="T4" s="152"/>
    </row>
    <row r="5" spans="1:20" ht="11.25">
      <c r="A5" s="15" t="s">
        <v>20</v>
      </c>
      <c r="B5" s="102">
        <v>280010</v>
      </c>
      <c r="C5" s="103">
        <v>1.8485887431543672E-2</v>
      </c>
      <c r="D5" s="103">
        <v>1.3940739580997747E-2</v>
      </c>
      <c r="E5" s="104">
        <v>1.3333333333333334E-2</v>
      </c>
      <c r="F5" s="105">
        <f t="shared" ref="F5:F80" si="0">C5*0.18+D5*0.03+E5*0.04</f>
        <v>4.2790152584411267E-3</v>
      </c>
      <c r="G5" s="106">
        <v>4.6347230914788404E-3</v>
      </c>
      <c r="H5" s="106">
        <f t="shared" ref="H5:H79" si="1">F5-G5</f>
        <v>-3.5570783303771371E-4</v>
      </c>
      <c r="I5" s="107">
        <f t="shared" ref="I5:I79" si="2">H5/G5</f>
        <v>-7.6748454226251303E-2</v>
      </c>
      <c r="J5" s="108">
        <f t="shared" ref="J5:J79" si="3">IF(I5&lt;=-25%,G5*0.75, (IF(I5&gt;=25%,G5*1.25,F5)))</f>
        <v>4.2790152584411267E-3</v>
      </c>
      <c r="K5" s="109">
        <f t="shared" ref="K5:K79" si="4">IF(I5&lt;=-25%,"",(IF(I5&gt;=25%,"",F5)))</f>
        <v>4.2790152584411267E-3</v>
      </c>
      <c r="L5" s="110">
        <f t="shared" ref="L5:L79" si="5">IF(I5&lt;=-0.25,J5,IF(I5&gt;=0.25,J5,(0.25-J$80+K$80)*J5/(J$80-ABS(K$80-J$80))))</f>
        <v>4.4663789091836919E-3</v>
      </c>
      <c r="M5" s="109">
        <f t="shared" ref="M5:M80" si="6">L5-$G5</f>
        <v>-1.6834418229514855E-4</v>
      </c>
      <c r="N5" s="107">
        <f t="shared" ref="N5:N80" si="7">M5/$G5</f>
        <v>-3.6322381935753045E-2</v>
      </c>
      <c r="O5" s="108">
        <f>IF(N5&lt;=-25%,$G5*0.75, (IF(N5&gt;=25%,$G5*1.25,F5)))</f>
        <v>4.2790152584411267E-3</v>
      </c>
      <c r="P5" s="109">
        <f t="shared" ref="P5:P79" si="8">IF(N5&lt;=-25%,"",(IF(N5&gt;=25%,"",O5)))</f>
        <v>4.2790152584411267E-3</v>
      </c>
      <c r="Q5" s="103">
        <f t="shared" ref="Q5:Q79" si="9">IF(N5&lt;=-0.25,O5,IF(N5&gt;=0.25,O5,(0.25-O$80+P$80)*O5/(O$80-ABS(P$80-O$80))))</f>
        <v>4.4766567881105584E-3</v>
      </c>
      <c r="R5" s="109">
        <f t="shared" ref="R5:R79" si="10">Q5-$G5</f>
        <v>-1.5806630336828199E-4</v>
      </c>
      <c r="S5" s="107">
        <f t="shared" ref="S5:S79" si="11">R5/$G5</f>
        <v>-3.4104799844222503E-2</v>
      </c>
      <c r="T5" s="111">
        <f t="shared" ref="T5:T79" si="12">Q5</f>
        <v>4.4766567881105584E-3</v>
      </c>
    </row>
    <row r="6" spans="1:20" ht="11.25">
      <c r="A6" s="15" t="s">
        <v>21</v>
      </c>
      <c r="B6" s="102">
        <v>280020</v>
      </c>
      <c r="C6" s="103">
        <v>5.0587497666858931E-3</v>
      </c>
      <c r="D6" s="103">
        <v>1.0319211066255793E-2</v>
      </c>
      <c r="E6" s="104">
        <v>1.3333333333333334E-2</v>
      </c>
      <c r="F6" s="105">
        <f t="shared" si="0"/>
        <v>1.7534846233244678E-3</v>
      </c>
      <c r="G6" s="106">
        <v>2.5917357612496032E-3</v>
      </c>
      <c r="H6" s="106">
        <f t="shared" si="1"/>
        <v>-8.3825113792513543E-4</v>
      </c>
      <c r="I6" s="107">
        <f t="shared" si="2"/>
        <v>-0.32343233074075939</v>
      </c>
      <c r="J6" s="108">
        <f t="shared" si="3"/>
        <v>1.9438018209372025E-3</v>
      </c>
      <c r="K6" s="109" t="str">
        <f t="shared" si="4"/>
        <v/>
      </c>
      <c r="L6" s="110">
        <f t="shared" si="5"/>
        <v>1.9438018209372025E-3</v>
      </c>
      <c r="M6" s="109">
        <f t="shared" si="6"/>
        <v>-6.479339403124007E-4</v>
      </c>
      <c r="N6" s="107">
        <f t="shared" si="7"/>
        <v>-0.24999999999999994</v>
      </c>
      <c r="O6" s="108">
        <f t="shared" ref="O6:O79" si="13">IF(N6&lt;=-25%,G6*0.75, (IF(N6&gt;=25%,G6*1.25,F6)))</f>
        <v>1.9438018209372025E-3</v>
      </c>
      <c r="P6" s="109" t="str">
        <f t="shared" si="8"/>
        <v/>
      </c>
      <c r="Q6" s="103">
        <f t="shared" si="9"/>
        <v>1.9438018209372025E-3</v>
      </c>
      <c r="R6" s="109">
        <f t="shared" si="10"/>
        <v>-6.479339403124007E-4</v>
      </c>
      <c r="S6" s="107">
        <f t="shared" si="11"/>
        <v>-0.24999999999999994</v>
      </c>
      <c r="T6" s="111">
        <f t="shared" si="12"/>
        <v>1.9438018209372025E-3</v>
      </c>
    </row>
    <row r="7" spans="1:20" ht="11.25">
      <c r="A7" s="15" t="s">
        <v>22</v>
      </c>
      <c r="B7" s="102">
        <v>280030</v>
      </c>
      <c r="C7" s="103">
        <v>2.0133697122367202E-2</v>
      </c>
      <c r="D7" s="103">
        <v>1.3022207252577606E-2</v>
      </c>
      <c r="E7" s="104">
        <v>1.3333333333333334E-2</v>
      </c>
      <c r="F7" s="105">
        <f t="shared" si="0"/>
        <v>4.5480650329367579E-3</v>
      </c>
      <c r="G7" s="106">
        <v>3.497472539756435E-3</v>
      </c>
      <c r="H7" s="106">
        <f t="shared" si="1"/>
        <v>1.0505924931803229E-3</v>
      </c>
      <c r="I7" s="107">
        <f t="shared" si="2"/>
        <v>0.30038620210395889</v>
      </c>
      <c r="J7" s="108">
        <f t="shared" si="3"/>
        <v>4.3718406746955435E-3</v>
      </c>
      <c r="K7" s="109" t="str">
        <f t="shared" si="4"/>
        <v/>
      </c>
      <c r="L7" s="110">
        <f t="shared" si="5"/>
        <v>4.3718406746955435E-3</v>
      </c>
      <c r="M7" s="109">
        <f t="shared" si="6"/>
        <v>8.7436813493910843E-4</v>
      </c>
      <c r="N7" s="107">
        <f t="shared" si="7"/>
        <v>0.24999999999999992</v>
      </c>
      <c r="O7" s="108">
        <f t="shared" si="13"/>
        <v>4.3718406746955435E-3</v>
      </c>
      <c r="P7" s="109" t="str">
        <f t="shared" si="8"/>
        <v/>
      </c>
      <c r="Q7" s="103">
        <f t="shared" si="9"/>
        <v>4.3718406746955435E-3</v>
      </c>
      <c r="R7" s="109">
        <f t="shared" si="10"/>
        <v>8.7436813493910843E-4</v>
      </c>
      <c r="S7" s="112">
        <f t="shared" si="11"/>
        <v>0.24999999999999992</v>
      </c>
      <c r="T7" s="111">
        <f t="shared" si="12"/>
        <v>4.3718406746955435E-3</v>
      </c>
    </row>
    <row r="8" spans="1:20" ht="11.25">
      <c r="A8" s="15" t="s">
        <v>23</v>
      </c>
      <c r="B8" s="102">
        <v>280040</v>
      </c>
      <c r="C8" s="103">
        <v>1.7189577434490674E-2</v>
      </c>
      <c r="D8" s="103">
        <v>1.6634023594703784E-2</v>
      </c>
      <c r="E8" s="104">
        <v>1.3333333333333334E-2</v>
      </c>
      <c r="F8" s="105">
        <f t="shared" si="0"/>
        <v>4.1264779793827684E-3</v>
      </c>
      <c r="G8" s="106">
        <v>3.561530617358857E-3</v>
      </c>
      <c r="H8" s="106">
        <f t="shared" si="1"/>
        <v>5.6494736202391139E-4</v>
      </c>
      <c r="I8" s="107">
        <f t="shared" si="2"/>
        <v>0.15862487866041775</v>
      </c>
      <c r="J8" s="108">
        <f t="shared" si="3"/>
        <v>4.1264779793827684E-3</v>
      </c>
      <c r="K8" s="109">
        <f t="shared" si="4"/>
        <v>4.1264779793827684E-3</v>
      </c>
      <c r="L8" s="110">
        <f t="shared" si="5"/>
        <v>4.3071625369806351E-3</v>
      </c>
      <c r="M8" s="109">
        <f t="shared" si="6"/>
        <v>7.4563191962177811E-4</v>
      </c>
      <c r="N8" s="107">
        <f t="shared" si="7"/>
        <v>0.20935715559697204</v>
      </c>
      <c r="O8" s="108">
        <f t="shared" si="13"/>
        <v>4.1264779793827684E-3</v>
      </c>
      <c r="P8" s="109">
        <f t="shared" si="8"/>
        <v>4.1264779793827684E-3</v>
      </c>
      <c r="Q8" s="103">
        <f t="shared" si="9"/>
        <v>4.3170740326180521E-3</v>
      </c>
      <c r="R8" s="109">
        <f t="shared" si="10"/>
        <v>7.555434152591951E-4</v>
      </c>
      <c r="S8" s="107">
        <f t="shared" si="11"/>
        <v>0.21214008706725296</v>
      </c>
      <c r="T8" s="111">
        <f t="shared" si="12"/>
        <v>4.3170740326180521E-3</v>
      </c>
    </row>
    <row r="9" spans="1:20" ht="11.25">
      <c r="A9" s="15" t="s">
        <v>24</v>
      </c>
      <c r="B9" s="102">
        <v>280050</v>
      </c>
      <c r="C9" s="103">
        <v>1.5454118134638399E-2</v>
      </c>
      <c r="D9" s="103">
        <v>1.0486492333898364E-2</v>
      </c>
      <c r="E9" s="104">
        <v>1.3333333333333334E-2</v>
      </c>
      <c r="F9" s="105">
        <f t="shared" si="0"/>
        <v>3.6296693675851961E-3</v>
      </c>
      <c r="G9" s="106">
        <v>2.7805466873866086E-3</v>
      </c>
      <c r="H9" s="106">
        <f t="shared" si="1"/>
        <v>8.4912268019858746E-4</v>
      </c>
      <c r="I9" s="107">
        <f t="shared" si="2"/>
        <v>0.30537976004879253</v>
      </c>
      <c r="J9" s="108">
        <f t="shared" si="3"/>
        <v>3.4756833592332606E-3</v>
      </c>
      <c r="K9" s="109" t="str">
        <f t="shared" si="4"/>
        <v/>
      </c>
      <c r="L9" s="110">
        <f t="shared" si="5"/>
        <v>3.4756833592332606E-3</v>
      </c>
      <c r="M9" s="109">
        <f t="shared" si="6"/>
        <v>6.9513667184665194E-4</v>
      </c>
      <c r="N9" s="107">
        <f t="shared" si="7"/>
        <v>0.24999999999999992</v>
      </c>
      <c r="O9" s="108">
        <f t="shared" si="13"/>
        <v>3.4756833592332606E-3</v>
      </c>
      <c r="P9" s="109" t="str">
        <f t="shared" si="8"/>
        <v/>
      </c>
      <c r="Q9" s="103">
        <f t="shared" si="9"/>
        <v>3.4756833592332606E-3</v>
      </c>
      <c r="R9" s="109">
        <f t="shared" si="10"/>
        <v>6.9513667184665194E-4</v>
      </c>
      <c r="S9" s="107">
        <f t="shared" si="11"/>
        <v>0.24999999999999992</v>
      </c>
      <c r="T9" s="111">
        <f t="shared" si="12"/>
        <v>3.4756833592332606E-3</v>
      </c>
    </row>
    <row r="10" spans="1:20" ht="11.25">
      <c r="A10" s="15" t="s">
        <v>25</v>
      </c>
      <c r="B10" s="102">
        <v>280060</v>
      </c>
      <c r="C10" s="103">
        <v>1.3906092740713237E-2</v>
      </c>
      <c r="D10" s="103">
        <v>1.3875006923630202E-2</v>
      </c>
      <c r="E10" s="104">
        <v>1.3333333333333334E-2</v>
      </c>
      <c r="F10" s="105">
        <f t="shared" si="0"/>
        <v>3.4526802343706224E-3</v>
      </c>
      <c r="G10" s="106">
        <v>3.3231631748054783E-3</v>
      </c>
      <c r="H10" s="106">
        <f t="shared" si="1"/>
        <v>1.2951705956514405E-4</v>
      </c>
      <c r="I10" s="107">
        <f t="shared" si="2"/>
        <v>3.8974029487048992E-2</v>
      </c>
      <c r="J10" s="108">
        <f t="shared" si="3"/>
        <v>3.4526802343706224E-3</v>
      </c>
      <c r="K10" s="109">
        <f t="shared" si="4"/>
        <v>3.4526802343706224E-3</v>
      </c>
      <c r="L10" s="110">
        <f t="shared" si="5"/>
        <v>3.6038614605376092E-3</v>
      </c>
      <c r="M10" s="109">
        <f t="shared" si="6"/>
        <v>2.806982857321309E-4</v>
      </c>
      <c r="N10" s="107">
        <f t="shared" si="7"/>
        <v>8.4467199161401871E-2</v>
      </c>
      <c r="O10" s="108">
        <f t="shared" si="13"/>
        <v>3.4526802343706224E-3</v>
      </c>
      <c r="P10" s="109">
        <f t="shared" si="8"/>
        <v>3.4526802343706224E-3</v>
      </c>
      <c r="Q10" s="103">
        <f t="shared" si="9"/>
        <v>3.6121545437071642E-3</v>
      </c>
      <c r="R10" s="109">
        <f t="shared" si="10"/>
        <v>2.8899136890168584E-4</v>
      </c>
      <c r="S10" s="107">
        <f t="shared" si="11"/>
        <v>8.6962738120315741E-2</v>
      </c>
      <c r="T10" s="111">
        <f t="shared" si="12"/>
        <v>3.6121545437071642E-3</v>
      </c>
    </row>
    <row r="11" spans="1:20" ht="11.25">
      <c r="A11" s="15" t="s">
        <v>26</v>
      </c>
      <c r="B11" s="102">
        <v>280067</v>
      </c>
      <c r="C11" s="103">
        <v>1.0778286582594016E-2</v>
      </c>
      <c r="D11" s="103">
        <v>1.3168676583745938E-2</v>
      </c>
      <c r="E11" s="104">
        <v>1.3333333333333334E-2</v>
      </c>
      <c r="F11" s="105">
        <f t="shared" si="0"/>
        <v>2.868485215712634E-3</v>
      </c>
      <c r="G11" s="106">
        <v>3.3884233248801464E-3</v>
      </c>
      <c r="H11" s="106">
        <f t="shared" si="1"/>
        <v>-5.1993810916751244E-4</v>
      </c>
      <c r="I11" s="107">
        <f t="shared" si="2"/>
        <v>-0.15344544034677352</v>
      </c>
      <c r="J11" s="108">
        <f t="shared" si="3"/>
        <v>2.868485215712634E-3</v>
      </c>
      <c r="K11" s="109">
        <f t="shared" si="4"/>
        <v>2.868485215712634E-3</v>
      </c>
      <c r="L11" s="110">
        <f t="shared" si="5"/>
        <v>2.994086511725023E-3</v>
      </c>
      <c r="M11" s="109">
        <f t="shared" si="6"/>
        <v>-3.9433681315512344E-4</v>
      </c>
      <c r="N11" s="107">
        <f t="shared" si="7"/>
        <v>-0.11637767048161603</v>
      </c>
      <c r="O11" s="108">
        <f t="shared" si="13"/>
        <v>2.868485215712634E-3</v>
      </c>
      <c r="P11" s="109">
        <f t="shared" si="8"/>
        <v>2.868485215712634E-3</v>
      </c>
      <c r="Q11" s="103">
        <f t="shared" si="9"/>
        <v>3.0009764015641498E-3</v>
      </c>
      <c r="R11" s="109">
        <f t="shared" si="10"/>
        <v>-3.8744692331599663E-4</v>
      </c>
      <c r="S11" s="107">
        <f t="shared" si="11"/>
        <v>-0.11434430889171772</v>
      </c>
      <c r="T11" s="111">
        <f t="shared" si="12"/>
        <v>3.0009764015641498E-3</v>
      </c>
    </row>
    <row r="12" spans="1:20" ht="11.25">
      <c r="A12" s="15" t="s">
        <v>27</v>
      </c>
      <c r="B12" s="102">
        <v>280070</v>
      </c>
      <c r="C12" s="103">
        <v>6.6106127638715694E-3</v>
      </c>
      <c r="D12" s="103">
        <v>1.4625430770042185E-2</v>
      </c>
      <c r="E12" s="104">
        <v>1.3333333333333334E-2</v>
      </c>
      <c r="F12" s="105">
        <f t="shared" si="0"/>
        <v>2.1620065539314812E-3</v>
      </c>
      <c r="G12" s="106">
        <v>3.4199550611138893E-3</v>
      </c>
      <c r="H12" s="106">
        <f t="shared" si="1"/>
        <v>-1.2579485071824081E-3</v>
      </c>
      <c r="I12" s="107">
        <f t="shared" si="2"/>
        <v>-0.36782603417387905</v>
      </c>
      <c r="J12" s="108">
        <f t="shared" si="3"/>
        <v>2.564966295835417E-3</v>
      </c>
      <c r="K12" s="109" t="str">
        <f t="shared" si="4"/>
        <v/>
      </c>
      <c r="L12" s="110">
        <f t="shared" si="5"/>
        <v>2.564966295835417E-3</v>
      </c>
      <c r="M12" s="109">
        <f t="shared" si="6"/>
        <v>-8.549887652784722E-4</v>
      </c>
      <c r="N12" s="107">
        <f t="shared" si="7"/>
        <v>-0.24999999999999997</v>
      </c>
      <c r="O12" s="108">
        <f t="shared" si="13"/>
        <v>2.564966295835417E-3</v>
      </c>
      <c r="P12" s="109" t="str">
        <f t="shared" si="8"/>
        <v/>
      </c>
      <c r="Q12" s="103">
        <f t="shared" si="9"/>
        <v>2.564966295835417E-3</v>
      </c>
      <c r="R12" s="109">
        <f t="shared" si="10"/>
        <v>-8.549887652784722E-4</v>
      </c>
      <c r="S12" s="107">
        <f t="shared" si="11"/>
        <v>-0.24999999999999997</v>
      </c>
      <c r="T12" s="111">
        <f t="shared" si="12"/>
        <v>2.564966295835417E-3</v>
      </c>
    </row>
    <row r="13" spans="1:20" ht="11.25">
      <c r="A13" s="15" t="s">
        <v>28</v>
      </c>
      <c r="B13" s="102">
        <v>280100</v>
      </c>
      <c r="C13" s="103">
        <v>1.3083761848064899E-2</v>
      </c>
      <c r="D13" s="103">
        <v>1.688267254130061E-2</v>
      </c>
      <c r="E13" s="104">
        <v>1.3333333333333334E-2</v>
      </c>
      <c r="F13" s="105">
        <f t="shared" si="0"/>
        <v>3.3948906422240337E-3</v>
      </c>
      <c r="G13" s="106">
        <v>4.133742429159773E-3</v>
      </c>
      <c r="H13" s="106">
        <f t="shared" si="1"/>
        <v>-7.3885178693573923E-4</v>
      </c>
      <c r="I13" s="107">
        <f t="shared" si="2"/>
        <v>-0.17873677414533995</v>
      </c>
      <c r="J13" s="108">
        <f t="shared" si="3"/>
        <v>3.3948906422240337E-3</v>
      </c>
      <c r="K13" s="109">
        <f t="shared" si="4"/>
        <v>3.3948906422240337E-3</v>
      </c>
      <c r="L13" s="110">
        <f t="shared" si="5"/>
        <v>3.5435414569983171E-3</v>
      </c>
      <c r="M13" s="109">
        <f t="shared" si="6"/>
        <v>-5.9020097216145586E-4</v>
      </c>
      <c r="N13" s="107">
        <f t="shared" si="7"/>
        <v>-0.14277642651320693</v>
      </c>
      <c r="O13" s="108">
        <f t="shared" si="13"/>
        <v>3.3948906422240337E-3</v>
      </c>
      <c r="P13" s="109">
        <f t="shared" si="8"/>
        <v>3.3948906422240337E-3</v>
      </c>
      <c r="Q13" s="103">
        <f t="shared" si="9"/>
        <v>3.5516957338314979E-3</v>
      </c>
      <c r="R13" s="109">
        <f t="shared" si="10"/>
        <v>-5.8204669532827512E-4</v>
      </c>
      <c r="S13" s="107">
        <f t="shared" si="11"/>
        <v>-0.14080381284099075</v>
      </c>
      <c r="T13" s="111">
        <f t="shared" si="12"/>
        <v>3.5516957338314979E-3</v>
      </c>
    </row>
    <row r="14" spans="1:20" ht="11.25">
      <c r="A14" s="15" t="s">
        <v>29</v>
      </c>
      <c r="B14" s="102">
        <v>280110</v>
      </c>
      <c r="C14" s="103">
        <v>1.5762652298684125E-2</v>
      </c>
      <c r="D14" s="103">
        <v>1.2561596224183598E-2</v>
      </c>
      <c r="E14" s="104">
        <v>1.3333333333333334E-2</v>
      </c>
      <c r="F14" s="105">
        <f t="shared" si="0"/>
        <v>3.747458633821984E-3</v>
      </c>
      <c r="G14" s="106">
        <v>4.1693522476344792E-3</v>
      </c>
      <c r="H14" s="106">
        <f t="shared" si="1"/>
        <v>-4.218936138124952E-4</v>
      </c>
      <c r="I14" s="107">
        <f t="shared" si="2"/>
        <v>-0.10118924685527841</v>
      </c>
      <c r="J14" s="108">
        <f t="shared" si="3"/>
        <v>3.747458633821984E-3</v>
      </c>
      <c r="K14" s="109">
        <f t="shared" si="4"/>
        <v>3.747458633821984E-3</v>
      </c>
      <c r="L14" s="110">
        <f t="shared" si="5"/>
        <v>3.9115472122056528E-3</v>
      </c>
      <c r="M14" s="109">
        <f t="shared" si="6"/>
        <v>-2.5780503542882638E-4</v>
      </c>
      <c r="N14" s="107">
        <f t="shared" si="7"/>
        <v>-6.1833354467734039E-2</v>
      </c>
      <c r="O14" s="108">
        <f t="shared" si="13"/>
        <v>3.747458633821984E-3</v>
      </c>
      <c r="P14" s="109">
        <f t="shared" si="8"/>
        <v>3.747458633821984E-3</v>
      </c>
      <c r="Q14" s="103">
        <f t="shared" si="9"/>
        <v>3.9205483313406887E-3</v>
      </c>
      <c r="R14" s="109">
        <f t="shared" si="10"/>
        <v>-2.4880391629379054E-4</v>
      </c>
      <c r="S14" s="107">
        <f t="shared" si="11"/>
        <v>-5.9674477356752902E-2</v>
      </c>
      <c r="T14" s="111">
        <f t="shared" si="12"/>
        <v>3.9205483313406887E-3</v>
      </c>
    </row>
    <row r="15" spans="1:20" ht="11.25">
      <c r="A15" s="15" t="s">
        <v>30</v>
      </c>
      <c r="B15" s="102">
        <v>280120</v>
      </c>
      <c r="C15" s="103">
        <v>1.2324851181973077E-2</v>
      </c>
      <c r="D15" s="103">
        <v>1.3390441669128058E-2</v>
      </c>
      <c r="E15" s="104">
        <v>1.3333333333333334E-2</v>
      </c>
      <c r="F15" s="105">
        <f t="shared" si="0"/>
        <v>3.1535197961623284E-3</v>
      </c>
      <c r="G15" s="106">
        <v>2.927095273981644E-3</v>
      </c>
      <c r="H15" s="106">
        <f t="shared" si="1"/>
        <v>2.2642452218068435E-4</v>
      </c>
      <c r="I15" s="107">
        <f t="shared" si="2"/>
        <v>7.735468134342123E-2</v>
      </c>
      <c r="J15" s="108">
        <f t="shared" si="3"/>
        <v>3.1535197961623284E-3</v>
      </c>
      <c r="K15" s="109">
        <f t="shared" si="4"/>
        <v>3.1535197961623284E-3</v>
      </c>
      <c r="L15" s="110">
        <f t="shared" si="5"/>
        <v>3.2916017954102523E-3</v>
      </c>
      <c r="M15" s="109">
        <f t="shared" si="6"/>
        <v>3.6450652142860831E-4</v>
      </c>
      <c r="N15" s="107">
        <f t="shared" si="7"/>
        <v>0.12452841035569727</v>
      </c>
      <c r="O15" s="108">
        <f t="shared" si="13"/>
        <v>3.1535197961623284E-3</v>
      </c>
      <c r="P15" s="109">
        <f t="shared" si="8"/>
        <v>3.1535197961623284E-3</v>
      </c>
      <c r="Q15" s="103">
        <f t="shared" si="9"/>
        <v>3.2991763172805582E-3</v>
      </c>
      <c r="R15" s="109">
        <f t="shared" si="10"/>
        <v>3.7208104329891417E-4</v>
      </c>
      <c r="S15" s="107">
        <f t="shared" si="11"/>
        <v>0.12711613680848283</v>
      </c>
      <c r="T15" s="111">
        <f t="shared" si="12"/>
        <v>3.2991763172805582E-3</v>
      </c>
    </row>
    <row r="16" spans="1:20" ht="11.25">
      <c r="A16" s="15" t="s">
        <v>31</v>
      </c>
      <c r="B16" s="102">
        <v>280130</v>
      </c>
      <c r="C16" s="103">
        <v>1.0059879636089421E-2</v>
      </c>
      <c r="D16" s="103">
        <v>1.3244326677628478E-2</v>
      </c>
      <c r="E16" s="104">
        <v>1.3333333333333334E-2</v>
      </c>
      <c r="F16" s="105">
        <f t="shared" si="0"/>
        <v>2.7414414681582837E-3</v>
      </c>
      <c r="G16" s="106">
        <v>3.2399847007173201E-3</v>
      </c>
      <c r="H16" s="106">
        <f t="shared" si="1"/>
        <v>-4.9854323255903643E-4</v>
      </c>
      <c r="I16" s="107">
        <f t="shared" si="2"/>
        <v>-0.15387209465793492</v>
      </c>
      <c r="J16" s="108">
        <f t="shared" si="3"/>
        <v>2.7414414681582837E-3</v>
      </c>
      <c r="K16" s="109">
        <f t="shared" si="4"/>
        <v>2.7414414681582837E-3</v>
      </c>
      <c r="L16" s="110">
        <f t="shared" si="5"/>
        <v>2.8614799468147769E-3</v>
      </c>
      <c r="M16" s="109">
        <f t="shared" si="6"/>
        <v>-3.7850475390254325E-4</v>
      </c>
      <c r="N16" s="107">
        <f t="shared" si="7"/>
        <v>-0.1168230065465259</v>
      </c>
      <c r="O16" s="108">
        <f t="shared" si="13"/>
        <v>2.7414414681582837E-3</v>
      </c>
      <c r="P16" s="109">
        <f t="shared" si="8"/>
        <v>2.7414414681582837E-3</v>
      </c>
      <c r="Q16" s="103">
        <f t="shared" si="9"/>
        <v>2.8680646869461046E-3</v>
      </c>
      <c r="R16" s="109">
        <f t="shared" si="10"/>
        <v>-3.7192001377121548E-4</v>
      </c>
      <c r="S16" s="107">
        <f t="shared" si="11"/>
        <v>-0.11479066974880277</v>
      </c>
      <c r="T16" s="111">
        <f t="shared" si="12"/>
        <v>2.8680646869461046E-3</v>
      </c>
    </row>
    <row r="17" spans="1:20" ht="11.25">
      <c r="A17" s="15" t="s">
        <v>32</v>
      </c>
      <c r="B17" s="102">
        <v>280140</v>
      </c>
      <c r="C17" s="103">
        <v>1.3714998598064085E-2</v>
      </c>
      <c r="D17" s="103">
        <v>1.389428515726134E-2</v>
      </c>
      <c r="E17" s="104">
        <v>1.3333333333333334E-2</v>
      </c>
      <c r="F17" s="105">
        <f t="shared" si="0"/>
        <v>3.4188616357027088E-3</v>
      </c>
      <c r="G17" s="106">
        <v>3.5854422814237249E-3</v>
      </c>
      <c r="H17" s="106">
        <f t="shared" si="1"/>
        <v>-1.6658064572101609E-4</v>
      </c>
      <c r="I17" s="107">
        <f t="shared" si="2"/>
        <v>-4.6460278159845159E-2</v>
      </c>
      <c r="J17" s="108">
        <f t="shared" si="3"/>
        <v>3.4188616357027088E-3</v>
      </c>
      <c r="K17" s="109">
        <f t="shared" si="4"/>
        <v>3.4188616357027088E-3</v>
      </c>
      <c r="L17" s="110">
        <f t="shared" si="5"/>
        <v>3.5685620594591598E-3</v>
      </c>
      <c r="M17" s="109">
        <f t="shared" si="6"/>
        <v>-1.6880221964565151E-5</v>
      </c>
      <c r="N17" s="107">
        <f t="shared" si="7"/>
        <v>-4.7079887611138089E-3</v>
      </c>
      <c r="O17" s="108">
        <f t="shared" si="13"/>
        <v>3.4188616357027088E-3</v>
      </c>
      <c r="P17" s="109">
        <f t="shared" si="8"/>
        <v>3.4188616357027088E-3</v>
      </c>
      <c r="Q17" s="103">
        <f t="shared" si="9"/>
        <v>3.5767739128499945E-3</v>
      </c>
      <c r="R17" s="109">
        <f t="shared" si="10"/>
        <v>-8.6683685737304339E-6</v>
      </c>
      <c r="S17" s="107">
        <f t="shared" si="11"/>
        <v>-2.4176567054618311E-3</v>
      </c>
      <c r="T17" s="111">
        <f t="shared" si="12"/>
        <v>3.5767739128499945E-3</v>
      </c>
    </row>
    <row r="18" spans="1:20" ht="11.25">
      <c r="A18" s="15" t="s">
        <v>33</v>
      </c>
      <c r="B18" s="102">
        <v>280150</v>
      </c>
      <c r="C18" s="103">
        <v>8.5492446808807104E-3</v>
      </c>
      <c r="D18" s="103">
        <v>1.3995664615216372E-2</v>
      </c>
      <c r="E18" s="104">
        <v>1.3333333333333334E-2</v>
      </c>
      <c r="F18" s="105">
        <f t="shared" si="0"/>
        <v>2.4920673143483526E-3</v>
      </c>
      <c r="G18" s="106">
        <v>3.2638325262506944E-3</v>
      </c>
      <c r="H18" s="106">
        <f t="shared" si="1"/>
        <v>-7.7176521190234181E-4</v>
      </c>
      <c r="I18" s="107">
        <f t="shared" si="2"/>
        <v>-0.2364598078164574</v>
      </c>
      <c r="J18" s="108">
        <f t="shared" si="3"/>
        <v>2.4920673143483526E-3</v>
      </c>
      <c r="K18" s="109">
        <f t="shared" si="4"/>
        <v>2.4920673143483526E-3</v>
      </c>
      <c r="L18" s="110">
        <f t="shared" si="5"/>
        <v>2.6011865396166987E-3</v>
      </c>
      <c r="M18" s="109">
        <f t="shared" si="6"/>
        <v>-6.6264598663399576E-4</v>
      </c>
      <c r="N18" s="107">
        <f t="shared" si="7"/>
        <v>-0.20302695720579936</v>
      </c>
      <c r="O18" s="108">
        <f t="shared" si="13"/>
        <v>2.4920673143483526E-3</v>
      </c>
      <c r="P18" s="109">
        <f t="shared" si="8"/>
        <v>2.4920673143483526E-3</v>
      </c>
      <c r="Q18" s="103">
        <f t="shared" si="9"/>
        <v>2.6071723014304588E-3</v>
      </c>
      <c r="R18" s="109">
        <f t="shared" si="10"/>
        <v>-6.5666022482023566E-4</v>
      </c>
      <c r="S18" s="107">
        <f t="shared" si="11"/>
        <v>-0.20119299000141092</v>
      </c>
      <c r="T18" s="111">
        <f t="shared" si="12"/>
        <v>2.6071723014304588E-3</v>
      </c>
    </row>
    <row r="19" spans="1:20" ht="11.25">
      <c r="A19" s="15" t="s">
        <v>34</v>
      </c>
      <c r="B19" s="102">
        <v>280160</v>
      </c>
      <c r="C19" s="103">
        <v>1.276981414183995E-2</v>
      </c>
      <c r="D19" s="103">
        <v>1.0471702982038526E-2</v>
      </c>
      <c r="E19" s="104">
        <v>1.3333333333333334E-2</v>
      </c>
      <c r="F19" s="105">
        <f t="shared" si="0"/>
        <v>3.1460509683256801E-3</v>
      </c>
      <c r="G19" s="106">
        <v>3.9360286256946457E-3</v>
      </c>
      <c r="H19" s="106">
        <f t="shared" si="1"/>
        <v>-7.8997765736896555E-4</v>
      </c>
      <c r="I19" s="107">
        <f t="shared" si="2"/>
        <v>-0.20070424595287267</v>
      </c>
      <c r="J19" s="108">
        <f t="shared" si="3"/>
        <v>3.1460509683256801E-3</v>
      </c>
      <c r="K19" s="109">
        <f t="shared" si="4"/>
        <v>3.1460509683256801E-3</v>
      </c>
      <c r="L19" s="110">
        <f t="shared" si="5"/>
        <v>3.2838059327850552E-3</v>
      </c>
      <c r="M19" s="109">
        <f t="shared" si="6"/>
        <v>-6.5222269290959043E-4</v>
      </c>
      <c r="N19" s="107">
        <f t="shared" si="7"/>
        <v>-0.16570577984414014</v>
      </c>
      <c r="O19" s="108">
        <f t="shared" si="13"/>
        <v>3.1460509683256801E-3</v>
      </c>
      <c r="P19" s="109">
        <f t="shared" si="8"/>
        <v>3.1460509683256801E-3</v>
      </c>
      <c r="Q19" s="103">
        <f t="shared" si="9"/>
        <v>3.2913625150819792E-3</v>
      </c>
      <c r="R19" s="109">
        <f t="shared" si="10"/>
        <v>-6.446661106126665E-4</v>
      </c>
      <c r="S19" s="107">
        <f t="shared" si="11"/>
        <v>-0.1637859304183524</v>
      </c>
      <c r="T19" s="111">
        <f t="shared" si="12"/>
        <v>3.2913625150819792E-3</v>
      </c>
    </row>
    <row r="20" spans="1:20" ht="11.25">
      <c r="A20" s="15" t="s">
        <v>35</v>
      </c>
      <c r="B20" s="102">
        <v>280170</v>
      </c>
      <c r="C20" s="103">
        <v>9.2254533710043832E-3</v>
      </c>
      <c r="D20" s="103">
        <v>1.0759060575705411E-2</v>
      </c>
      <c r="E20" s="104">
        <v>1.3333333333333334E-2</v>
      </c>
      <c r="F20" s="105">
        <f t="shared" si="0"/>
        <v>2.5166867573852844E-3</v>
      </c>
      <c r="G20" s="106">
        <v>2.7437412585088802E-3</v>
      </c>
      <c r="H20" s="106">
        <f t="shared" si="1"/>
        <v>-2.2705450112359572E-4</v>
      </c>
      <c r="I20" s="107">
        <f t="shared" si="2"/>
        <v>-8.2753612578975927E-2</v>
      </c>
      <c r="J20" s="108">
        <f t="shared" si="3"/>
        <v>2.5166867573852844E-3</v>
      </c>
      <c r="K20" s="109">
        <f t="shared" si="4"/>
        <v>2.5166867573852844E-3</v>
      </c>
      <c r="L20" s="110">
        <f t="shared" si="5"/>
        <v>2.6268839850555965E-3</v>
      </c>
      <c r="M20" s="109">
        <f t="shared" si="6"/>
        <v>-1.1685727345328361E-4</v>
      </c>
      <c r="N20" s="107">
        <f t="shared" si="7"/>
        <v>-4.2590485925335077E-2</v>
      </c>
      <c r="O20" s="108">
        <f t="shared" si="13"/>
        <v>2.5166867573852844E-3</v>
      </c>
      <c r="P20" s="109">
        <f t="shared" si="8"/>
        <v>2.5166867573852844E-3</v>
      </c>
      <c r="Q20" s="103">
        <f t="shared" si="9"/>
        <v>2.6329288809550043E-3</v>
      </c>
      <c r="R20" s="109">
        <f t="shared" si="10"/>
        <v>-1.1081237755387581E-4</v>
      </c>
      <c r="S20" s="107">
        <f t="shared" si="11"/>
        <v>-4.0387327781081721E-2</v>
      </c>
      <c r="T20" s="111">
        <f t="shared" si="12"/>
        <v>2.6329288809550043E-3</v>
      </c>
    </row>
    <row r="21" spans="1:20" ht="11.25">
      <c r="A21" s="15" t="s">
        <v>36</v>
      </c>
      <c r="B21" s="102">
        <v>280190</v>
      </c>
      <c r="C21" s="103">
        <v>1.8460835827851338E-2</v>
      </c>
      <c r="D21" s="103">
        <v>1.7630722378703299E-2</v>
      </c>
      <c r="E21" s="104">
        <v>1.3333333333333334E-2</v>
      </c>
      <c r="F21" s="105">
        <f t="shared" si="0"/>
        <v>4.3852054537076727E-3</v>
      </c>
      <c r="G21" s="106">
        <v>3.5579831112227929E-3</v>
      </c>
      <c r="H21" s="106">
        <f t="shared" si="1"/>
        <v>8.2722234248487972E-4</v>
      </c>
      <c r="I21" s="107">
        <f t="shared" si="2"/>
        <v>0.23249754611695819</v>
      </c>
      <c r="J21" s="108">
        <f t="shared" si="3"/>
        <v>4.3852054537076727E-3</v>
      </c>
      <c r="K21" s="109">
        <f t="shared" si="4"/>
        <v>4.3852054537076727E-3</v>
      </c>
      <c r="L21" s="110">
        <f t="shared" si="5"/>
        <v>4.5772188150627335E-3</v>
      </c>
      <c r="M21" s="109">
        <f t="shared" si="6"/>
        <v>1.0192357038399406E-3</v>
      </c>
      <c r="N21" s="107">
        <f t="shared" si="7"/>
        <v>0.28646445808722626</v>
      </c>
      <c r="O21" s="108">
        <f t="shared" si="13"/>
        <v>4.447478889028491E-3</v>
      </c>
      <c r="P21" s="109" t="str">
        <f t="shared" si="8"/>
        <v/>
      </c>
      <c r="Q21" s="103">
        <f t="shared" si="9"/>
        <v>4.447478889028491E-3</v>
      </c>
      <c r="R21" s="109">
        <f t="shared" si="10"/>
        <v>8.8949577780569802E-4</v>
      </c>
      <c r="S21" s="112">
        <f t="shared" si="11"/>
        <v>0.24999999999999994</v>
      </c>
      <c r="T21" s="111">
        <f t="shared" si="12"/>
        <v>4.447478889028491E-3</v>
      </c>
    </row>
    <row r="22" spans="1:20" ht="11.25">
      <c r="A22" s="15" t="s">
        <v>37</v>
      </c>
      <c r="B22" s="102">
        <v>280200</v>
      </c>
      <c r="C22" s="103">
        <v>3.701237839425105E-3</v>
      </c>
      <c r="D22" s="103">
        <v>1.4638831258300717E-2</v>
      </c>
      <c r="E22" s="104">
        <v>1.3333333333333334E-2</v>
      </c>
      <c r="F22" s="105">
        <f t="shared" si="0"/>
        <v>1.6387210821788738E-3</v>
      </c>
      <c r="G22" s="106">
        <v>3.7384230442237248E-3</v>
      </c>
      <c r="H22" s="106">
        <f t="shared" si="1"/>
        <v>-2.0997019620448507E-3</v>
      </c>
      <c r="I22" s="107">
        <f t="shared" si="2"/>
        <v>-0.5616544562256327</v>
      </c>
      <c r="J22" s="108">
        <f t="shared" si="3"/>
        <v>2.8038172831677936E-3</v>
      </c>
      <c r="K22" s="109" t="str">
        <f t="shared" si="4"/>
        <v/>
      </c>
      <c r="L22" s="110">
        <f t="shared" si="5"/>
        <v>2.8038172831677936E-3</v>
      </c>
      <c r="M22" s="109">
        <f t="shared" si="6"/>
        <v>-9.3460576105593119E-4</v>
      </c>
      <c r="N22" s="107">
        <f t="shared" si="7"/>
        <v>-0.25</v>
      </c>
      <c r="O22" s="108">
        <f t="shared" si="13"/>
        <v>2.8038172831677936E-3</v>
      </c>
      <c r="P22" s="109" t="str">
        <f t="shared" si="8"/>
        <v/>
      </c>
      <c r="Q22" s="103">
        <f t="shared" si="9"/>
        <v>2.8038172831677936E-3</v>
      </c>
      <c r="R22" s="109">
        <f t="shared" si="10"/>
        <v>-9.3460576105593119E-4</v>
      </c>
      <c r="S22" s="107">
        <f t="shared" si="11"/>
        <v>-0.25</v>
      </c>
      <c r="T22" s="111">
        <f t="shared" si="12"/>
        <v>2.8038172831677936E-3</v>
      </c>
    </row>
    <row r="23" spans="1:20" ht="11.25">
      <c r="A23" s="15" t="s">
        <v>38</v>
      </c>
      <c r="B23" s="102">
        <v>280210</v>
      </c>
      <c r="C23" s="103">
        <v>7.542170456952906E-3</v>
      </c>
      <c r="D23" s="103">
        <v>1.4351969886224756E-2</v>
      </c>
      <c r="E23" s="104">
        <v>1.3333333333333334E-2</v>
      </c>
      <c r="F23" s="105">
        <f t="shared" si="0"/>
        <v>2.3214831121715993E-3</v>
      </c>
      <c r="G23" s="106">
        <v>3.4523629529139947E-3</v>
      </c>
      <c r="H23" s="106">
        <f t="shared" si="1"/>
        <v>-1.1308798407423954E-3</v>
      </c>
      <c r="I23" s="107">
        <f t="shared" si="2"/>
        <v>-0.32756690306500574</v>
      </c>
      <c r="J23" s="108">
        <f t="shared" si="3"/>
        <v>2.589272214685496E-3</v>
      </c>
      <c r="K23" s="109" t="str">
        <f t="shared" si="4"/>
        <v/>
      </c>
      <c r="L23" s="110">
        <f t="shared" si="5"/>
        <v>2.589272214685496E-3</v>
      </c>
      <c r="M23" s="109">
        <f t="shared" si="6"/>
        <v>-8.6309073822849868E-4</v>
      </c>
      <c r="N23" s="107">
        <f t="shared" si="7"/>
        <v>-0.25</v>
      </c>
      <c r="O23" s="108">
        <f t="shared" si="13"/>
        <v>2.589272214685496E-3</v>
      </c>
      <c r="P23" s="109" t="str">
        <f t="shared" si="8"/>
        <v/>
      </c>
      <c r="Q23" s="103">
        <f t="shared" si="9"/>
        <v>2.589272214685496E-3</v>
      </c>
      <c r="R23" s="109">
        <f t="shared" si="10"/>
        <v>-8.6309073822849868E-4</v>
      </c>
      <c r="S23" s="107">
        <f t="shared" si="11"/>
        <v>-0.25</v>
      </c>
      <c r="T23" s="111">
        <f t="shared" si="12"/>
        <v>2.589272214685496E-3</v>
      </c>
    </row>
    <row r="24" spans="1:20" ht="11.25">
      <c r="A24" s="15" t="s">
        <v>39</v>
      </c>
      <c r="B24" s="102">
        <v>280220</v>
      </c>
      <c r="C24" s="103">
        <v>6.0454150983007904E-3</v>
      </c>
      <c r="D24" s="103">
        <v>1.0651503250335381E-2</v>
      </c>
      <c r="E24" s="104">
        <v>1.3333333333333334E-2</v>
      </c>
      <c r="F24" s="105">
        <f t="shared" si="0"/>
        <v>1.941053148537537E-3</v>
      </c>
      <c r="G24" s="106">
        <v>3.1651356247175849E-3</v>
      </c>
      <c r="H24" s="106">
        <f t="shared" si="1"/>
        <v>-1.2240824761800479E-3</v>
      </c>
      <c r="I24" s="107">
        <f t="shared" si="2"/>
        <v>-0.38673934431775542</v>
      </c>
      <c r="J24" s="108">
        <f t="shared" si="3"/>
        <v>2.3738517185381888E-3</v>
      </c>
      <c r="K24" s="109" t="str">
        <f t="shared" si="4"/>
        <v/>
      </c>
      <c r="L24" s="110">
        <f t="shared" si="5"/>
        <v>2.3738517185381888E-3</v>
      </c>
      <c r="M24" s="109">
        <f t="shared" si="6"/>
        <v>-7.9128390617939611E-4</v>
      </c>
      <c r="N24" s="107">
        <f t="shared" si="7"/>
        <v>-0.24999999999999997</v>
      </c>
      <c r="O24" s="108">
        <f t="shared" si="13"/>
        <v>2.3738517185381888E-3</v>
      </c>
      <c r="P24" s="109" t="str">
        <f t="shared" si="8"/>
        <v/>
      </c>
      <c r="Q24" s="103">
        <f t="shared" si="9"/>
        <v>2.3738517185381888E-3</v>
      </c>
      <c r="R24" s="109">
        <f t="shared" si="10"/>
        <v>-7.9128390617939611E-4</v>
      </c>
      <c r="S24" s="107">
        <f t="shared" si="11"/>
        <v>-0.24999999999999997</v>
      </c>
      <c r="T24" s="111">
        <f t="shared" si="12"/>
        <v>2.3738517185381888E-3</v>
      </c>
    </row>
    <row r="25" spans="1:20" ht="11.25">
      <c r="A25" s="15" t="s">
        <v>40</v>
      </c>
      <c r="B25" s="102">
        <v>280230</v>
      </c>
      <c r="C25" s="103">
        <v>1.4670913036286794E-2</v>
      </c>
      <c r="D25" s="103">
        <v>1.0442080857279733E-2</v>
      </c>
      <c r="E25" s="104">
        <v>1.3333333333333334E-2</v>
      </c>
      <c r="F25" s="105">
        <f t="shared" si="0"/>
        <v>3.4873601055833477E-3</v>
      </c>
      <c r="G25" s="106">
        <v>2.438349528194432E-3</v>
      </c>
      <c r="H25" s="106">
        <f t="shared" si="1"/>
        <v>1.0490105773889157E-3</v>
      </c>
      <c r="I25" s="107">
        <f t="shared" si="2"/>
        <v>0.43021337394794879</v>
      </c>
      <c r="J25" s="108">
        <f t="shared" si="3"/>
        <v>3.04793691024304E-3</v>
      </c>
      <c r="K25" s="109" t="str">
        <f t="shared" si="4"/>
        <v/>
      </c>
      <c r="L25" s="110">
        <f t="shared" si="5"/>
        <v>3.04793691024304E-3</v>
      </c>
      <c r="M25" s="109">
        <f t="shared" si="6"/>
        <v>6.09587382048608E-4</v>
      </c>
      <c r="N25" s="107">
        <f t="shared" si="7"/>
        <v>0.25</v>
      </c>
      <c r="O25" s="108">
        <f t="shared" si="13"/>
        <v>3.04793691024304E-3</v>
      </c>
      <c r="P25" s="109" t="str">
        <f t="shared" si="8"/>
        <v/>
      </c>
      <c r="Q25" s="103">
        <f t="shared" si="9"/>
        <v>3.04793691024304E-3</v>
      </c>
      <c r="R25" s="109">
        <f t="shared" si="10"/>
        <v>6.09587382048608E-4</v>
      </c>
      <c r="S25" s="112">
        <f t="shared" si="11"/>
        <v>0.25</v>
      </c>
      <c r="T25" s="111">
        <f t="shared" si="12"/>
        <v>3.04793691024304E-3</v>
      </c>
    </row>
    <row r="26" spans="1:20" ht="11.25">
      <c r="A26" s="15" t="s">
        <v>41</v>
      </c>
      <c r="B26" s="102">
        <v>280240</v>
      </c>
      <c r="C26" s="103">
        <v>2.3133019307413766E-2</v>
      </c>
      <c r="D26" s="103">
        <v>1.166661379459885E-2</v>
      </c>
      <c r="E26" s="104">
        <v>1.3333333333333334E-2</v>
      </c>
      <c r="F26" s="105">
        <f t="shared" si="0"/>
        <v>5.0472752225057763E-3</v>
      </c>
      <c r="G26" s="106">
        <v>2.5752896914585776E-3</v>
      </c>
      <c r="H26" s="106">
        <f t="shared" si="1"/>
        <v>2.4719855310471987E-3</v>
      </c>
      <c r="I26" s="107">
        <f t="shared" si="2"/>
        <v>0.95988639229442574</v>
      </c>
      <c r="J26" s="108">
        <f t="shared" si="3"/>
        <v>3.219112114323222E-3</v>
      </c>
      <c r="K26" s="109" t="str">
        <f t="shared" si="4"/>
        <v/>
      </c>
      <c r="L26" s="110">
        <f t="shared" si="5"/>
        <v>3.219112114323222E-3</v>
      </c>
      <c r="M26" s="109">
        <f t="shared" si="6"/>
        <v>6.438224228646444E-4</v>
      </c>
      <c r="N26" s="107">
        <f t="shared" si="7"/>
        <v>0.25</v>
      </c>
      <c r="O26" s="108">
        <f t="shared" si="13"/>
        <v>3.219112114323222E-3</v>
      </c>
      <c r="P26" s="109" t="str">
        <f t="shared" si="8"/>
        <v/>
      </c>
      <c r="Q26" s="103">
        <f t="shared" si="9"/>
        <v>3.219112114323222E-3</v>
      </c>
      <c r="R26" s="109">
        <f t="shared" si="10"/>
        <v>6.438224228646444E-4</v>
      </c>
      <c r="S26" s="112">
        <f t="shared" si="11"/>
        <v>0.25</v>
      </c>
      <c r="T26" s="111">
        <f t="shared" si="12"/>
        <v>3.219112114323222E-3</v>
      </c>
    </row>
    <row r="27" spans="1:20" ht="11.25">
      <c r="A27" s="15" t="s">
        <v>42</v>
      </c>
      <c r="B27" s="102">
        <v>280250</v>
      </c>
      <c r="C27" s="103">
        <v>8.2310876776438783E-3</v>
      </c>
      <c r="D27" s="103">
        <v>1.3224652804797173E-2</v>
      </c>
      <c r="E27" s="104">
        <v>1.3333333333333334E-2</v>
      </c>
      <c r="F27" s="105">
        <f t="shared" si="0"/>
        <v>2.4116686994531469E-3</v>
      </c>
      <c r="G27" s="106">
        <v>2.8850901987188186E-3</v>
      </c>
      <c r="H27" s="106">
        <f t="shared" si="1"/>
        <v>-4.7342149926567169E-4</v>
      </c>
      <c r="I27" s="107">
        <f t="shared" si="2"/>
        <v>-0.16409244309793292</v>
      </c>
      <c r="J27" s="108">
        <f t="shared" si="3"/>
        <v>2.4116686994531469E-3</v>
      </c>
      <c r="K27" s="109">
        <f t="shared" si="4"/>
        <v>2.4116686994531469E-3</v>
      </c>
      <c r="L27" s="110">
        <f t="shared" si="5"/>
        <v>2.5172675404527773E-3</v>
      </c>
      <c r="M27" s="109">
        <f t="shared" si="6"/>
        <v>-3.6782265826604136E-4</v>
      </c>
      <c r="N27" s="107">
        <f t="shared" si="7"/>
        <v>-0.1274908695850758</v>
      </c>
      <c r="O27" s="108">
        <f t="shared" si="13"/>
        <v>2.4116686994531469E-3</v>
      </c>
      <c r="P27" s="109">
        <f t="shared" si="8"/>
        <v>2.4116686994531469E-3</v>
      </c>
      <c r="Q27" s="103">
        <f t="shared" si="9"/>
        <v>2.5230601907257101E-3</v>
      </c>
      <c r="R27" s="109">
        <f t="shared" si="10"/>
        <v>-3.6203000799310851E-4</v>
      </c>
      <c r="S27" s="107">
        <f t="shared" si="11"/>
        <v>-0.12548308131020483</v>
      </c>
      <c r="T27" s="111">
        <f t="shared" si="12"/>
        <v>2.5230601907257101E-3</v>
      </c>
    </row>
    <row r="28" spans="1:20" ht="11.25">
      <c r="A28" s="15" t="s">
        <v>43</v>
      </c>
      <c r="B28" s="102">
        <v>280260</v>
      </c>
      <c r="C28" s="103">
        <v>9.001499856363393E-3</v>
      </c>
      <c r="D28" s="103">
        <v>1.2995724646665475E-2</v>
      </c>
      <c r="E28" s="104">
        <v>1.3333333333333334E-2</v>
      </c>
      <c r="F28" s="105">
        <f t="shared" si="0"/>
        <v>2.5434750468787083E-3</v>
      </c>
      <c r="G28" s="106">
        <v>2.9037817678373911E-3</v>
      </c>
      <c r="H28" s="106">
        <f t="shared" si="1"/>
        <v>-3.6030672095868285E-4</v>
      </c>
      <c r="I28" s="107">
        <f t="shared" si="2"/>
        <v>-0.12408188692052552</v>
      </c>
      <c r="J28" s="108">
        <f t="shared" si="3"/>
        <v>2.5434750468787083E-3</v>
      </c>
      <c r="K28" s="109">
        <f t="shared" si="4"/>
        <v>2.5434750468787083E-3</v>
      </c>
      <c r="L28" s="110">
        <f t="shared" si="5"/>
        <v>2.6548452434246826E-3</v>
      </c>
      <c r="M28" s="109">
        <f t="shared" si="6"/>
        <v>-2.4893652441270852E-4</v>
      </c>
      <c r="N28" s="107">
        <f t="shared" si="7"/>
        <v>-8.5728386055025571E-2</v>
      </c>
      <c r="O28" s="108">
        <f t="shared" si="13"/>
        <v>2.5434750468787083E-3</v>
      </c>
      <c r="P28" s="109">
        <f t="shared" si="8"/>
        <v>2.5434750468787083E-3</v>
      </c>
      <c r="Q28" s="103">
        <f t="shared" si="9"/>
        <v>2.6609544828189E-3</v>
      </c>
      <c r="R28" s="109">
        <f t="shared" si="10"/>
        <v>-2.4282728501849116E-4</v>
      </c>
      <c r="S28" s="107">
        <f t="shared" si="11"/>
        <v>-8.3624495376365085E-2</v>
      </c>
      <c r="T28" s="111">
        <f t="shared" si="12"/>
        <v>2.6609544828189E-3</v>
      </c>
    </row>
    <row r="29" spans="1:20" ht="11.25">
      <c r="A29" s="15" t="s">
        <v>44</v>
      </c>
      <c r="B29" s="102">
        <v>280270</v>
      </c>
      <c r="C29" s="103">
        <v>6.0609684790702252E-3</v>
      </c>
      <c r="D29" s="103">
        <v>1.3087176309802304E-2</v>
      </c>
      <c r="E29" s="104">
        <v>1.3333333333333334E-2</v>
      </c>
      <c r="F29" s="105">
        <f t="shared" si="0"/>
        <v>2.016922948860043E-3</v>
      </c>
      <c r="G29" s="106">
        <v>3.2422918571025118E-3</v>
      </c>
      <c r="H29" s="106">
        <f t="shared" si="1"/>
        <v>-1.2253689082424688E-3</v>
      </c>
      <c r="I29" s="107">
        <f t="shared" si="2"/>
        <v>-0.37793294442577574</v>
      </c>
      <c r="J29" s="108">
        <f t="shared" si="3"/>
        <v>2.4317188928268839E-3</v>
      </c>
      <c r="K29" s="109" t="str">
        <f t="shared" si="4"/>
        <v/>
      </c>
      <c r="L29" s="110">
        <f t="shared" si="5"/>
        <v>2.4317188928268839E-3</v>
      </c>
      <c r="M29" s="109">
        <f t="shared" si="6"/>
        <v>-8.1057296427562795E-4</v>
      </c>
      <c r="N29" s="107">
        <f t="shared" si="7"/>
        <v>-0.25</v>
      </c>
      <c r="O29" s="108">
        <f t="shared" si="13"/>
        <v>2.4317188928268839E-3</v>
      </c>
      <c r="P29" s="109" t="str">
        <f t="shared" si="8"/>
        <v/>
      </c>
      <c r="Q29" s="103">
        <f t="shared" si="9"/>
        <v>2.4317188928268839E-3</v>
      </c>
      <c r="R29" s="109">
        <f t="shared" si="10"/>
        <v>-8.1057296427562795E-4</v>
      </c>
      <c r="S29" s="107">
        <f t="shared" si="11"/>
        <v>-0.25</v>
      </c>
      <c r="T29" s="111">
        <f t="shared" si="12"/>
        <v>2.4317188928268839E-3</v>
      </c>
    </row>
    <row r="30" spans="1:20" ht="11.25">
      <c r="A30" s="15" t="s">
        <v>45</v>
      </c>
      <c r="B30" s="102">
        <v>280280</v>
      </c>
      <c r="C30" s="103">
        <v>1.4247269055412416E-2</v>
      </c>
      <c r="D30" s="103">
        <v>1.3978829307268213E-2</v>
      </c>
      <c r="E30" s="104">
        <v>1.3333333333333334E-2</v>
      </c>
      <c r="F30" s="105">
        <f t="shared" si="0"/>
        <v>3.5172066425256145E-3</v>
      </c>
      <c r="G30" s="106">
        <v>3.1710137607868409E-3</v>
      </c>
      <c r="H30" s="106">
        <f t="shared" si="1"/>
        <v>3.4619288173877352E-4</v>
      </c>
      <c r="I30" s="107">
        <f t="shared" si="2"/>
        <v>0.10917419722986972</v>
      </c>
      <c r="J30" s="108">
        <f t="shared" si="3"/>
        <v>3.5172066425256145E-3</v>
      </c>
      <c r="K30" s="109">
        <f t="shared" si="4"/>
        <v>3.5172066425256145E-3</v>
      </c>
      <c r="L30" s="110">
        <f t="shared" si="5"/>
        <v>3.6712132625439957E-3</v>
      </c>
      <c r="M30" s="109">
        <f t="shared" si="6"/>
        <v>5.001995017571547E-4</v>
      </c>
      <c r="N30" s="107">
        <f t="shared" si="7"/>
        <v>0.15774119555792704</v>
      </c>
      <c r="O30" s="108">
        <f t="shared" si="13"/>
        <v>3.5172066425256145E-3</v>
      </c>
      <c r="P30" s="109">
        <f t="shared" si="8"/>
        <v>3.5172066425256145E-3</v>
      </c>
      <c r="Q30" s="103">
        <f t="shared" si="9"/>
        <v>3.6796613333849072E-3</v>
      </c>
      <c r="R30" s="109">
        <f t="shared" si="10"/>
        <v>5.0864757259806628E-4</v>
      </c>
      <c r="S30" s="107">
        <f t="shared" si="11"/>
        <v>0.16040535014009299</v>
      </c>
      <c r="T30" s="111">
        <f t="shared" si="12"/>
        <v>3.6796613333849072E-3</v>
      </c>
    </row>
    <row r="31" spans="1:20" ht="11.25">
      <c r="A31" s="15" t="s">
        <v>46</v>
      </c>
      <c r="B31" s="102">
        <v>280290</v>
      </c>
      <c r="C31" s="103">
        <v>1.6099628932838516E-2</v>
      </c>
      <c r="D31" s="103">
        <v>1.4009893451238205E-2</v>
      </c>
      <c r="E31" s="104">
        <v>1.3333333333333334E-2</v>
      </c>
      <c r="F31" s="105">
        <f t="shared" si="0"/>
        <v>3.8515633447814123E-3</v>
      </c>
      <c r="G31" s="106">
        <v>3.2806667942669042E-3</v>
      </c>
      <c r="H31" s="106">
        <f t="shared" si="1"/>
        <v>5.708965505145081E-4</v>
      </c>
      <c r="I31" s="107">
        <f t="shared" si="2"/>
        <v>0.17401845000296054</v>
      </c>
      <c r="J31" s="108">
        <f t="shared" si="3"/>
        <v>3.8515633447814123E-3</v>
      </c>
      <c r="K31" s="109">
        <f t="shared" si="4"/>
        <v>3.8515633447814123E-3</v>
      </c>
      <c r="L31" s="110">
        <f t="shared" si="5"/>
        <v>4.0202103174513315E-3</v>
      </c>
      <c r="M31" s="109">
        <f t="shared" si="6"/>
        <v>7.3954352318442726E-4</v>
      </c>
      <c r="N31" s="107">
        <f t="shared" si="7"/>
        <v>0.22542475952657215</v>
      </c>
      <c r="O31" s="108">
        <f t="shared" si="13"/>
        <v>3.8515633447814123E-3</v>
      </c>
      <c r="P31" s="109">
        <f t="shared" si="8"/>
        <v>3.8515633447814123E-3</v>
      </c>
      <c r="Q31" s="103">
        <f t="shared" si="9"/>
        <v>4.0294614884208053E-3</v>
      </c>
      <c r="R31" s="109">
        <f t="shared" si="10"/>
        <v>7.4879469415390114E-4</v>
      </c>
      <c r="S31" s="107">
        <f t="shared" si="11"/>
        <v>0.22824466521941505</v>
      </c>
      <c r="T31" s="113">
        <f t="shared" si="12"/>
        <v>4.0294614884208053E-3</v>
      </c>
    </row>
    <row r="32" spans="1:20" ht="11.25">
      <c r="A32" s="15" t="s">
        <v>47</v>
      </c>
      <c r="B32" s="102">
        <v>280300</v>
      </c>
      <c r="C32" s="103">
        <v>2.0242315150336761E-2</v>
      </c>
      <c r="D32" s="103">
        <v>1.3791064285471817E-2</v>
      </c>
      <c r="E32" s="104">
        <v>1.3333333333333334E-2</v>
      </c>
      <c r="F32" s="105">
        <f t="shared" si="0"/>
        <v>4.5906819889581047E-3</v>
      </c>
      <c r="G32" s="106">
        <v>5.208333333333333E-3</v>
      </c>
      <c r="H32" s="106">
        <f t="shared" si="1"/>
        <v>-6.176513443752283E-4</v>
      </c>
      <c r="I32" s="107">
        <f t="shared" si="2"/>
        <v>-0.11858905812004383</v>
      </c>
      <c r="J32" s="108">
        <f t="shared" si="3"/>
        <v>4.5906819889581047E-3</v>
      </c>
      <c r="K32" s="109">
        <f t="shared" si="4"/>
        <v>4.5906819889581047E-3</v>
      </c>
      <c r="L32" s="110">
        <f t="shared" si="5"/>
        <v>4.7916924749928473E-3</v>
      </c>
      <c r="M32" s="109">
        <f t="shared" si="6"/>
        <v>-4.1664085834048573E-4</v>
      </c>
      <c r="N32" s="107">
        <f t="shared" si="7"/>
        <v>-7.9995044801373261E-2</v>
      </c>
      <c r="O32" s="108">
        <f t="shared" si="13"/>
        <v>4.5906819889581047E-3</v>
      </c>
      <c r="P32" s="109">
        <f t="shared" si="8"/>
        <v>4.5906819889581047E-3</v>
      </c>
      <c r="Q32" s="103">
        <f t="shared" si="9"/>
        <v>4.8027189544103208E-3</v>
      </c>
      <c r="R32" s="109">
        <f t="shared" si="10"/>
        <v>-4.0561437892301221E-4</v>
      </c>
      <c r="S32" s="107">
        <f t="shared" si="11"/>
        <v>-7.7877960753218345E-2</v>
      </c>
      <c r="T32" s="111">
        <f t="shared" si="12"/>
        <v>4.8027189544103208E-3</v>
      </c>
    </row>
    <row r="33" spans="1:20" ht="11.25">
      <c r="A33" s="15" t="s">
        <v>48</v>
      </c>
      <c r="B33" s="102">
        <v>280310</v>
      </c>
      <c r="C33" s="103">
        <v>6.4294656402331032E-3</v>
      </c>
      <c r="D33" s="103">
        <v>1.6187500112344832E-2</v>
      </c>
      <c r="E33" s="104">
        <v>1.3333333333333334E-2</v>
      </c>
      <c r="F33" s="105">
        <f t="shared" si="0"/>
        <v>2.1762621519456366E-3</v>
      </c>
      <c r="G33" s="106">
        <v>2.8372496337479985E-3</v>
      </c>
      <c r="H33" s="106">
        <f t="shared" si="1"/>
        <v>-6.6098748180236193E-4</v>
      </c>
      <c r="I33" s="107">
        <f t="shared" si="2"/>
        <v>-0.2329676860083684</v>
      </c>
      <c r="J33" s="108">
        <f t="shared" si="3"/>
        <v>2.1762621519456366E-3</v>
      </c>
      <c r="K33" s="109">
        <f t="shared" si="4"/>
        <v>2.1762621519456366E-3</v>
      </c>
      <c r="L33" s="110">
        <f t="shared" si="5"/>
        <v>2.2715533339429522E-3</v>
      </c>
      <c r="M33" s="109">
        <f t="shared" si="6"/>
        <v>-5.6569629980504632E-4</v>
      </c>
      <c r="N33" s="107">
        <f t="shared" si="7"/>
        <v>-0.19938192715801434</v>
      </c>
      <c r="O33" s="108">
        <f t="shared" si="13"/>
        <v>2.1762621519456366E-3</v>
      </c>
      <c r="P33" s="109">
        <f t="shared" si="8"/>
        <v>2.1762621519456366E-3</v>
      </c>
      <c r="Q33" s="103">
        <f t="shared" si="9"/>
        <v>2.2767805550580667E-3</v>
      </c>
      <c r="R33" s="109">
        <f t="shared" si="10"/>
        <v>-5.6046907868993181E-4</v>
      </c>
      <c r="S33" s="107">
        <f t="shared" si="11"/>
        <v>-0.1975395721347063</v>
      </c>
      <c r="T33" s="111">
        <f t="shared" si="12"/>
        <v>2.2767805550580667E-3</v>
      </c>
    </row>
    <row r="34" spans="1:20" ht="11.25">
      <c r="A34" s="15" t="s">
        <v>49</v>
      </c>
      <c r="B34" s="102">
        <v>280320</v>
      </c>
      <c r="C34" s="103">
        <v>1.2670404190957014E-2</v>
      </c>
      <c r="D34" s="103">
        <v>1.3561524565106165E-2</v>
      </c>
      <c r="E34" s="104">
        <v>1.3333333333333334E-2</v>
      </c>
      <c r="F34" s="105">
        <f t="shared" si="0"/>
        <v>3.2208518246587808E-3</v>
      </c>
      <c r="G34" s="106">
        <v>2.6978588678962397E-3</v>
      </c>
      <c r="H34" s="106">
        <f t="shared" si="1"/>
        <v>5.2299295676254106E-4</v>
      </c>
      <c r="I34" s="107">
        <f t="shared" si="2"/>
        <v>0.19385482427787823</v>
      </c>
      <c r="J34" s="108">
        <f t="shared" si="3"/>
        <v>3.2208518246587808E-3</v>
      </c>
      <c r="K34" s="109">
        <f t="shared" si="4"/>
        <v>3.2208518246587808E-3</v>
      </c>
      <c r="L34" s="110">
        <f t="shared" si="5"/>
        <v>3.3618820664132278E-3</v>
      </c>
      <c r="M34" s="109">
        <f t="shared" si="6"/>
        <v>6.6402319851698813E-4</v>
      </c>
      <c r="N34" s="107">
        <f t="shared" si="7"/>
        <v>0.24612970174929352</v>
      </c>
      <c r="O34" s="108">
        <f t="shared" si="13"/>
        <v>3.2208518246587808E-3</v>
      </c>
      <c r="P34" s="109">
        <f t="shared" si="8"/>
        <v>3.2208518246587808E-3</v>
      </c>
      <c r="Q34" s="103">
        <f t="shared" si="9"/>
        <v>3.3696183148479394E-3</v>
      </c>
      <c r="R34" s="109">
        <f t="shared" si="10"/>
        <v>6.7175944695169968E-4</v>
      </c>
      <c r="S34" s="107">
        <f t="shared" si="11"/>
        <v>0.24899725294953262</v>
      </c>
      <c r="T34" s="111">
        <f t="shared" si="12"/>
        <v>3.3696183148479394E-3</v>
      </c>
    </row>
    <row r="35" spans="1:20" ht="11.25">
      <c r="A35" s="15" t="s">
        <v>50</v>
      </c>
      <c r="B35" s="102">
        <v>280330</v>
      </c>
      <c r="C35" s="103">
        <v>1.5170741259907172E-2</v>
      </c>
      <c r="D35" s="103">
        <v>1.5787639982780259E-2</v>
      </c>
      <c r="E35" s="104">
        <v>1.3333333333333334E-2</v>
      </c>
      <c r="F35" s="105">
        <f t="shared" si="0"/>
        <v>3.7376959596000323E-3</v>
      </c>
      <c r="G35" s="106">
        <v>4.1415100394243875E-3</v>
      </c>
      <c r="H35" s="106">
        <f t="shared" si="1"/>
        <v>-4.0381407982435519E-4</v>
      </c>
      <c r="I35" s="107">
        <f t="shared" si="2"/>
        <v>-9.7504068801069418E-2</v>
      </c>
      <c r="J35" s="108">
        <f t="shared" si="3"/>
        <v>3.7376959596000323E-3</v>
      </c>
      <c r="K35" s="109">
        <f t="shared" si="4"/>
        <v>3.7376959596000323E-3</v>
      </c>
      <c r="L35" s="110">
        <f t="shared" si="5"/>
        <v>3.9013570633960317E-3</v>
      </c>
      <c r="M35" s="109">
        <f t="shared" si="6"/>
        <v>-2.4015297602835578E-4</v>
      </c>
      <c r="N35" s="107">
        <f t="shared" si="7"/>
        <v>-5.7986814891732998E-2</v>
      </c>
      <c r="O35" s="108">
        <f t="shared" si="13"/>
        <v>3.7376959596000323E-3</v>
      </c>
      <c r="P35" s="109">
        <f t="shared" si="8"/>
        <v>3.7376959596000323E-3</v>
      </c>
      <c r="Q35" s="103">
        <f t="shared" si="9"/>
        <v>3.9103347333079175E-3</v>
      </c>
      <c r="R35" s="109">
        <f t="shared" si="10"/>
        <v>-2.3117530611646998E-4</v>
      </c>
      <c r="S35" s="107">
        <f t="shared" si="11"/>
        <v>-5.5819086254973838E-2</v>
      </c>
      <c r="T35" s="111">
        <f t="shared" si="12"/>
        <v>3.9103347333079175E-3</v>
      </c>
    </row>
    <row r="36" spans="1:20" ht="11.25">
      <c r="A36" s="15" t="s">
        <v>51</v>
      </c>
      <c r="B36" s="102">
        <v>280340</v>
      </c>
      <c r="C36" s="103">
        <v>1.2954972101644768E-2</v>
      </c>
      <c r="D36" s="103">
        <v>1.3810406984223547E-2</v>
      </c>
      <c r="E36" s="104">
        <v>1.3333333333333334E-2</v>
      </c>
      <c r="F36" s="105">
        <f t="shared" si="0"/>
        <v>3.2795405211560975E-3</v>
      </c>
      <c r="G36" s="106">
        <v>2.9407247845245903E-3</v>
      </c>
      <c r="H36" s="106">
        <f t="shared" si="1"/>
        <v>3.3881573663150722E-4</v>
      </c>
      <c r="I36" s="107">
        <f t="shared" si="2"/>
        <v>0.11521504440487162</v>
      </c>
      <c r="J36" s="108">
        <f t="shared" si="3"/>
        <v>3.2795405211560975E-3</v>
      </c>
      <c r="K36" s="109">
        <f t="shared" si="4"/>
        <v>3.2795405211560975E-3</v>
      </c>
      <c r="L36" s="110">
        <f t="shared" si="5"/>
        <v>3.4231405430512835E-3</v>
      </c>
      <c r="M36" s="109">
        <f t="shared" si="6"/>
        <v>4.8241575852669321E-4</v>
      </c>
      <c r="N36" s="107">
        <f t="shared" si="7"/>
        <v>0.1640465510629831</v>
      </c>
      <c r="O36" s="108">
        <f t="shared" si="13"/>
        <v>3.2795405211560975E-3</v>
      </c>
      <c r="P36" s="109">
        <f t="shared" si="8"/>
        <v>3.2795405211560975E-3</v>
      </c>
      <c r="Q36" s="103">
        <f t="shared" si="9"/>
        <v>3.43101775740468E-3</v>
      </c>
      <c r="R36" s="109">
        <f t="shared" si="10"/>
        <v>4.9029297288008967E-4</v>
      </c>
      <c r="S36" s="107">
        <f t="shared" si="11"/>
        <v>0.16672521531434384</v>
      </c>
      <c r="T36" s="111">
        <f t="shared" si="12"/>
        <v>3.43101775740468E-3</v>
      </c>
    </row>
    <row r="37" spans="1:20" ht="11.25">
      <c r="A37" s="15" t="s">
        <v>52</v>
      </c>
      <c r="B37" s="102">
        <v>280350</v>
      </c>
      <c r="C37" s="103">
        <v>1.0614562092747007E-2</v>
      </c>
      <c r="D37" s="103">
        <v>1.4121520949072444E-2</v>
      </c>
      <c r="E37" s="104">
        <v>1.3333333333333334E-2</v>
      </c>
      <c r="F37" s="105">
        <f t="shared" si="0"/>
        <v>2.8676001384999681E-3</v>
      </c>
      <c r="G37" s="106">
        <v>3.4151396160280391E-3</v>
      </c>
      <c r="H37" s="106">
        <f t="shared" si="1"/>
        <v>-5.47539477528071E-4</v>
      </c>
      <c r="I37" s="107">
        <f t="shared" si="2"/>
        <v>-0.16032711370227493</v>
      </c>
      <c r="J37" s="108">
        <f t="shared" si="3"/>
        <v>2.8676001384999681E-3</v>
      </c>
      <c r="K37" s="109">
        <f t="shared" si="4"/>
        <v>2.8676001384999681E-3</v>
      </c>
      <c r="L37" s="110">
        <f t="shared" si="5"/>
        <v>2.9931626799654023E-3</v>
      </c>
      <c r="M37" s="109">
        <f t="shared" si="6"/>
        <v>-4.2197693606263681E-4</v>
      </c>
      <c r="N37" s="107">
        <f t="shared" si="7"/>
        <v>-0.12356066911062774</v>
      </c>
      <c r="O37" s="108">
        <f t="shared" si="13"/>
        <v>2.8676001384999681E-3</v>
      </c>
      <c r="P37" s="109">
        <f t="shared" si="8"/>
        <v>2.8676001384999681E-3</v>
      </c>
      <c r="Q37" s="103">
        <f t="shared" si="9"/>
        <v>3.000050443914369E-3</v>
      </c>
      <c r="R37" s="109">
        <f t="shared" si="10"/>
        <v>-4.150891721136701E-4</v>
      </c>
      <c r="S37" s="107">
        <f t="shared" si="11"/>
        <v>-0.12154383679237028</v>
      </c>
      <c r="T37" s="111">
        <f t="shared" si="12"/>
        <v>3.000050443914369E-3</v>
      </c>
    </row>
    <row r="38" spans="1:20" ht="11.25">
      <c r="A38" s="15" t="s">
        <v>53</v>
      </c>
      <c r="B38" s="102">
        <v>280360</v>
      </c>
      <c r="C38" s="103">
        <v>9.9638038141306607E-3</v>
      </c>
      <c r="D38" s="103">
        <v>1.3749558890857456E-2</v>
      </c>
      <c r="E38" s="104">
        <v>1.3333333333333334E-2</v>
      </c>
      <c r="F38" s="105">
        <f t="shared" si="0"/>
        <v>2.7393047866025762E-3</v>
      </c>
      <c r="G38" s="106">
        <v>2.6770715411750111E-3</v>
      </c>
      <c r="H38" s="106">
        <f t="shared" si="1"/>
        <v>6.223324542756507E-5</v>
      </c>
      <c r="I38" s="107">
        <f t="shared" si="2"/>
        <v>2.3246762169176049E-2</v>
      </c>
      <c r="J38" s="108">
        <f t="shared" si="3"/>
        <v>2.7393047866025762E-3</v>
      </c>
      <c r="K38" s="109">
        <f t="shared" si="4"/>
        <v>2.7393047866025762E-3</v>
      </c>
      <c r="L38" s="110">
        <f t="shared" si="5"/>
        <v>2.8592497071779285E-3</v>
      </c>
      <c r="M38" s="109">
        <f t="shared" si="6"/>
        <v>1.8217816600291743E-4</v>
      </c>
      <c r="N38" s="107">
        <f t="shared" si="7"/>
        <v>6.8051287834824323E-2</v>
      </c>
      <c r="O38" s="108">
        <f t="shared" si="13"/>
        <v>2.7393047866025762E-3</v>
      </c>
      <c r="P38" s="109">
        <f t="shared" si="8"/>
        <v>2.7393047866025762E-3</v>
      </c>
      <c r="Q38" s="103">
        <f t="shared" si="9"/>
        <v>2.8658293151578133E-3</v>
      </c>
      <c r="R38" s="109">
        <f t="shared" si="10"/>
        <v>1.8875777398280223E-4</v>
      </c>
      <c r="S38" s="107">
        <f t="shared" si="11"/>
        <v>7.0509051058065222E-2</v>
      </c>
      <c r="T38" s="111">
        <f t="shared" si="12"/>
        <v>2.8658293151578133E-3</v>
      </c>
    </row>
    <row r="39" spans="1:20" ht="11.25">
      <c r="A39" s="15" t="s">
        <v>54</v>
      </c>
      <c r="B39" s="102">
        <v>280370</v>
      </c>
      <c r="C39" s="103">
        <v>7.2573855937275609E-3</v>
      </c>
      <c r="D39" s="103">
        <v>7.2862216903379394E-3</v>
      </c>
      <c r="E39" s="104">
        <v>1.3333333333333334E-2</v>
      </c>
      <c r="F39" s="105">
        <f t="shared" si="0"/>
        <v>2.0582493909144326E-3</v>
      </c>
      <c r="G39" s="106">
        <v>3.8477571155080726E-3</v>
      </c>
      <c r="H39" s="106">
        <f t="shared" si="1"/>
        <v>-1.7895077245936399E-3</v>
      </c>
      <c r="I39" s="107">
        <f t="shared" si="2"/>
        <v>-0.46507814055652691</v>
      </c>
      <c r="J39" s="108">
        <f t="shared" si="3"/>
        <v>2.8858178366310545E-3</v>
      </c>
      <c r="K39" s="109" t="str">
        <f t="shared" si="4"/>
        <v/>
      </c>
      <c r="L39" s="110">
        <f t="shared" si="5"/>
        <v>2.8858178366310545E-3</v>
      </c>
      <c r="M39" s="109">
        <f t="shared" si="6"/>
        <v>-9.6193927887701803E-4</v>
      </c>
      <c r="N39" s="107">
        <f t="shared" si="7"/>
        <v>-0.24999999999999997</v>
      </c>
      <c r="O39" s="108">
        <f t="shared" si="13"/>
        <v>2.8858178366310545E-3</v>
      </c>
      <c r="P39" s="109" t="str">
        <f t="shared" si="8"/>
        <v/>
      </c>
      <c r="Q39" s="103">
        <f t="shared" si="9"/>
        <v>2.8858178366310545E-3</v>
      </c>
      <c r="R39" s="109">
        <f t="shared" si="10"/>
        <v>-9.6193927887701803E-4</v>
      </c>
      <c r="S39" s="107">
        <f t="shared" si="11"/>
        <v>-0.24999999999999997</v>
      </c>
      <c r="T39" s="111">
        <f t="shared" si="12"/>
        <v>2.8858178366310545E-3</v>
      </c>
    </row>
    <row r="40" spans="1:20" ht="11.25">
      <c r="A40" s="15" t="s">
        <v>55</v>
      </c>
      <c r="B40" s="102">
        <v>280380</v>
      </c>
      <c r="C40" s="103">
        <v>1.3298201925164906E-2</v>
      </c>
      <c r="D40" s="103">
        <v>1.7525831473145816E-2</v>
      </c>
      <c r="E40" s="104">
        <v>1.3333333333333334E-2</v>
      </c>
      <c r="F40" s="105">
        <f t="shared" si="0"/>
        <v>3.4527846240573912E-3</v>
      </c>
      <c r="G40" s="106">
        <v>3.2750397453248964E-3</v>
      </c>
      <c r="H40" s="106">
        <f t="shared" si="1"/>
        <v>1.7774487873249483E-4</v>
      </c>
      <c r="I40" s="107">
        <f t="shared" si="2"/>
        <v>5.4272586763633876E-2</v>
      </c>
      <c r="J40" s="108">
        <f t="shared" si="3"/>
        <v>3.4527846240573912E-3</v>
      </c>
      <c r="K40" s="109">
        <f t="shared" si="4"/>
        <v>3.4527846240573912E-3</v>
      </c>
      <c r="L40" s="110">
        <f t="shared" si="5"/>
        <v>3.6039704210967939E-3</v>
      </c>
      <c r="M40" s="109">
        <f t="shared" si="6"/>
        <v>3.2893067577189749E-4</v>
      </c>
      <c r="N40" s="107">
        <f t="shared" si="7"/>
        <v>0.10043562867945174</v>
      </c>
      <c r="O40" s="108">
        <f t="shared" si="13"/>
        <v>3.4527846240573912E-3</v>
      </c>
      <c r="P40" s="109">
        <f t="shared" si="8"/>
        <v>3.4527846240573912E-3</v>
      </c>
      <c r="Q40" s="103">
        <f t="shared" si="9"/>
        <v>3.6122637550026746E-3</v>
      </c>
      <c r="R40" s="109">
        <f t="shared" si="10"/>
        <v>3.3722400967777823E-4</v>
      </c>
      <c r="S40" s="107">
        <f t="shared" si="11"/>
        <v>0.10296791364415162</v>
      </c>
      <c r="T40" s="111">
        <f t="shared" si="12"/>
        <v>3.6122637550026746E-3</v>
      </c>
    </row>
    <row r="41" spans="1:20" ht="11.25">
      <c r="A41" s="15" t="s">
        <v>56</v>
      </c>
      <c r="B41" s="102">
        <v>280390</v>
      </c>
      <c r="C41" s="103">
        <v>1.1090342510535058E-2</v>
      </c>
      <c r="D41" s="103">
        <v>8.3198777485427103E-3</v>
      </c>
      <c r="E41" s="104">
        <v>1.3333333333333334E-2</v>
      </c>
      <c r="F41" s="105">
        <f t="shared" si="0"/>
        <v>2.7791913176859247E-3</v>
      </c>
      <c r="G41" s="106">
        <v>3.114310266211783E-3</v>
      </c>
      <c r="H41" s="106">
        <f t="shared" si="1"/>
        <v>-3.3511894852585825E-4</v>
      </c>
      <c r="I41" s="107">
        <f t="shared" si="2"/>
        <v>-0.10760615349140974</v>
      </c>
      <c r="J41" s="108">
        <f t="shared" si="3"/>
        <v>2.7791913176859247E-3</v>
      </c>
      <c r="K41" s="109">
        <f t="shared" si="4"/>
        <v>2.7791913176859247E-3</v>
      </c>
      <c r="L41" s="110">
        <f t="shared" si="5"/>
        <v>2.9008827349732229E-3</v>
      </c>
      <c r="M41" s="109">
        <f t="shared" si="6"/>
        <v>-2.1342753123856006E-4</v>
      </c>
      <c r="N41" s="107">
        <f t="shared" si="7"/>
        <v>-6.8531235809774105E-2</v>
      </c>
      <c r="O41" s="108">
        <f t="shared" si="13"/>
        <v>2.7791913176859247E-3</v>
      </c>
      <c r="P41" s="109">
        <f t="shared" si="8"/>
        <v>2.7791913176859247E-3</v>
      </c>
      <c r="Q41" s="103">
        <f t="shared" si="9"/>
        <v>2.9075581474577723E-3</v>
      </c>
      <c r="R41" s="109">
        <f t="shared" si="10"/>
        <v>-2.0675211875401068E-4</v>
      </c>
      <c r="S41" s="107">
        <f t="shared" si="11"/>
        <v>-6.63877716350664E-2</v>
      </c>
      <c r="T41" s="111">
        <f t="shared" si="12"/>
        <v>2.9075581474577723E-3</v>
      </c>
    </row>
    <row r="42" spans="1:20" ht="11.25">
      <c r="A42" s="15" t="s">
        <v>57</v>
      </c>
      <c r="B42" s="102">
        <v>280400</v>
      </c>
      <c r="C42" s="103">
        <v>1.0021768722960036E-2</v>
      </c>
      <c r="D42" s="103">
        <v>1.2720244306432378E-2</v>
      </c>
      <c r="E42" s="104">
        <v>1.3333333333333334E-2</v>
      </c>
      <c r="F42" s="105">
        <f t="shared" si="0"/>
        <v>2.7188590326591112E-3</v>
      </c>
      <c r="G42" s="106">
        <v>2.8946799875761418E-3</v>
      </c>
      <c r="H42" s="106">
        <f t="shared" si="1"/>
        <v>-1.7582095491703057E-4</v>
      </c>
      <c r="I42" s="107">
        <f t="shared" si="2"/>
        <v>-6.0739341022720141E-2</v>
      </c>
      <c r="J42" s="108">
        <f t="shared" si="3"/>
        <v>2.7188590326591112E-3</v>
      </c>
      <c r="K42" s="109">
        <f t="shared" si="4"/>
        <v>2.7188590326591112E-3</v>
      </c>
      <c r="L42" s="110">
        <f t="shared" si="5"/>
        <v>2.837908702605601E-3</v>
      </c>
      <c r="M42" s="109">
        <f t="shared" si="6"/>
        <v>-5.677128497054082E-5</v>
      </c>
      <c r="N42" s="107">
        <f t="shared" si="7"/>
        <v>-1.9612283642475525E-2</v>
      </c>
      <c r="O42" s="108">
        <f t="shared" si="13"/>
        <v>2.7188590326591112E-3</v>
      </c>
      <c r="P42" s="109">
        <f t="shared" si="8"/>
        <v>2.7188590326591112E-3</v>
      </c>
      <c r="Q42" s="103">
        <f t="shared" si="9"/>
        <v>2.8444392013930882E-3</v>
      </c>
      <c r="R42" s="109">
        <f t="shared" si="10"/>
        <v>-5.0240786183053561E-5</v>
      </c>
      <c r="S42" s="107">
        <f t="shared" si="11"/>
        <v>-1.7356248842250312E-2</v>
      </c>
      <c r="T42" s="111">
        <f t="shared" si="12"/>
        <v>2.8444392013930882E-3</v>
      </c>
    </row>
    <row r="43" spans="1:20" ht="11.25">
      <c r="A43" s="15" t="s">
        <v>58</v>
      </c>
      <c r="B43" s="102">
        <v>280410</v>
      </c>
      <c r="C43" s="103">
        <v>2.7226366824099117E-2</v>
      </c>
      <c r="D43" s="103">
        <v>1.1814654173946391E-2</v>
      </c>
      <c r="E43" s="104">
        <v>1.3333333333333334E-2</v>
      </c>
      <c r="F43" s="105">
        <f t="shared" si="0"/>
        <v>5.788518986889566E-3</v>
      </c>
      <c r="G43" s="106">
        <v>3.7249971221393675E-3</v>
      </c>
      <c r="H43" s="106">
        <f t="shared" si="1"/>
        <v>2.0635218647501985E-3</v>
      </c>
      <c r="I43" s="107">
        <f t="shared" si="2"/>
        <v>0.55396602925831573</v>
      </c>
      <c r="J43" s="108">
        <f t="shared" si="3"/>
        <v>4.6562464026742093E-3</v>
      </c>
      <c r="K43" s="109" t="str">
        <f t="shared" si="4"/>
        <v/>
      </c>
      <c r="L43" s="110">
        <f t="shared" si="5"/>
        <v>4.6562464026742093E-3</v>
      </c>
      <c r="M43" s="109">
        <f t="shared" si="6"/>
        <v>9.3124928053484176E-4</v>
      </c>
      <c r="N43" s="107">
        <f t="shared" si="7"/>
        <v>0.24999999999999997</v>
      </c>
      <c r="O43" s="108">
        <f t="shared" si="13"/>
        <v>4.6562464026742093E-3</v>
      </c>
      <c r="P43" s="109" t="str">
        <f t="shared" si="8"/>
        <v/>
      </c>
      <c r="Q43" s="103">
        <f t="shared" si="9"/>
        <v>4.6562464026742093E-3</v>
      </c>
      <c r="R43" s="109">
        <f t="shared" si="10"/>
        <v>9.3124928053484176E-4</v>
      </c>
      <c r="S43" s="112">
        <f t="shared" si="11"/>
        <v>0.24999999999999997</v>
      </c>
      <c r="T43" s="111">
        <f t="shared" si="12"/>
        <v>4.6562464026742093E-3</v>
      </c>
    </row>
    <row r="44" spans="1:20" ht="11.25">
      <c r="A44" s="15" t="s">
        <v>59</v>
      </c>
      <c r="B44" s="102">
        <v>280420</v>
      </c>
      <c r="C44" s="103">
        <v>9.2268100246168765E-3</v>
      </c>
      <c r="D44" s="103">
        <v>1.3765018583214049E-2</v>
      </c>
      <c r="E44" s="104">
        <v>1.3333333333333334E-2</v>
      </c>
      <c r="F44" s="105">
        <f t="shared" si="0"/>
        <v>2.6071096952607923E-3</v>
      </c>
      <c r="G44" s="106">
        <v>3.2169567816941334E-3</v>
      </c>
      <c r="H44" s="106">
        <f t="shared" si="1"/>
        <v>-6.0984708643334112E-4</v>
      </c>
      <c r="I44" s="107">
        <f t="shared" si="2"/>
        <v>-0.18957267001646808</v>
      </c>
      <c r="J44" s="108">
        <f t="shared" si="3"/>
        <v>2.6071096952607923E-3</v>
      </c>
      <c r="K44" s="109">
        <f t="shared" si="4"/>
        <v>2.6071096952607923E-3</v>
      </c>
      <c r="L44" s="110">
        <f t="shared" si="5"/>
        <v>2.7212662385044249E-3</v>
      </c>
      <c r="M44" s="109">
        <f t="shared" si="6"/>
        <v>-4.9569054318970851E-4</v>
      </c>
      <c r="N44" s="107">
        <f t="shared" si="7"/>
        <v>-0.15408678972947373</v>
      </c>
      <c r="O44" s="108">
        <f t="shared" si="13"/>
        <v>2.6071096952607923E-3</v>
      </c>
      <c r="P44" s="109">
        <f t="shared" si="8"/>
        <v>2.6071096952607923E-3</v>
      </c>
      <c r="Q44" s="103">
        <f t="shared" si="9"/>
        <v>2.727528323628822E-3</v>
      </c>
      <c r="R44" s="109">
        <f t="shared" si="10"/>
        <v>-4.8942845806531146E-4</v>
      </c>
      <c r="S44" s="107">
        <f t="shared" si="11"/>
        <v>-0.15214020307962162</v>
      </c>
      <c r="T44" s="111">
        <f t="shared" si="12"/>
        <v>2.727528323628822E-3</v>
      </c>
    </row>
    <row r="45" spans="1:20" ht="11.25">
      <c r="A45" s="15" t="s">
        <v>60</v>
      </c>
      <c r="B45" s="102">
        <v>280430</v>
      </c>
      <c r="C45" s="103">
        <v>1.7787337057499998E-2</v>
      </c>
      <c r="D45" s="103">
        <v>1.0295300920836007E-2</v>
      </c>
      <c r="E45" s="104">
        <v>1.3333333333333334E-2</v>
      </c>
      <c r="F45" s="105">
        <f t="shared" si="0"/>
        <v>4.043913031308413E-3</v>
      </c>
      <c r="G45" s="106">
        <v>2.6502641093211349E-3</v>
      </c>
      <c r="H45" s="106">
        <f t="shared" si="1"/>
        <v>1.3936489219872781E-3</v>
      </c>
      <c r="I45" s="107">
        <f t="shared" si="2"/>
        <v>0.52585284503749374</v>
      </c>
      <c r="J45" s="108">
        <f t="shared" si="3"/>
        <v>3.3128301366514186E-3</v>
      </c>
      <c r="K45" s="109" t="str">
        <f t="shared" si="4"/>
        <v/>
      </c>
      <c r="L45" s="110">
        <f t="shared" si="5"/>
        <v>3.3128301366514186E-3</v>
      </c>
      <c r="M45" s="109">
        <f t="shared" si="6"/>
        <v>6.6256602733028372E-4</v>
      </c>
      <c r="N45" s="107">
        <f t="shared" si="7"/>
        <v>0.25</v>
      </c>
      <c r="O45" s="108">
        <f t="shared" si="13"/>
        <v>3.3128301366514186E-3</v>
      </c>
      <c r="P45" s="109" t="str">
        <f t="shared" si="8"/>
        <v/>
      </c>
      <c r="Q45" s="103">
        <f t="shared" si="9"/>
        <v>3.3128301366514186E-3</v>
      </c>
      <c r="R45" s="109">
        <f t="shared" si="10"/>
        <v>6.6256602733028372E-4</v>
      </c>
      <c r="S45" s="112">
        <f t="shared" si="11"/>
        <v>0.25</v>
      </c>
      <c r="T45" s="111">
        <f t="shared" si="12"/>
        <v>3.3128301366514186E-3</v>
      </c>
    </row>
    <row r="46" spans="1:20" ht="11.25">
      <c r="A46" s="15" t="s">
        <v>61</v>
      </c>
      <c r="B46" s="102">
        <v>280440</v>
      </c>
      <c r="C46" s="103">
        <v>1.1101020623492486E-2</v>
      </c>
      <c r="D46" s="103">
        <v>1.3800733977844429E-2</v>
      </c>
      <c r="E46" s="104">
        <v>1.3333333333333334E-2</v>
      </c>
      <c r="F46" s="105">
        <f t="shared" si="0"/>
        <v>2.9455390648973137E-3</v>
      </c>
      <c r="G46" s="106">
        <v>3.1142219177880816E-3</v>
      </c>
      <c r="H46" s="106">
        <f t="shared" si="1"/>
        <v>-1.6868285289076785E-4</v>
      </c>
      <c r="I46" s="107">
        <f t="shared" si="2"/>
        <v>-5.4165328401059212E-2</v>
      </c>
      <c r="J46" s="108">
        <f t="shared" si="3"/>
        <v>2.9455390648973137E-3</v>
      </c>
      <c r="K46" s="109">
        <f t="shared" si="4"/>
        <v>2.9455390648973137E-3</v>
      </c>
      <c r="L46" s="110">
        <f t="shared" si="5"/>
        <v>3.0745142891653986E-3</v>
      </c>
      <c r="M46" s="109">
        <f t="shared" si="6"/>
        <v>-3.9707628622682924E-5</v>
      </c>
      <c r="N46" s="107">
        <f t="shared" si="7"/>
        <v>-1.2750417173508883E-2</v>
      </c>
      <c r="O46" s="108">
        <f t="shared" si="13"/>
        <v>2.9455390648973137E-3</v>
      </c>
      <c r="P46" s="109">
        <f t="shared" si="8"/>
        <v>2.9455390648973137E-3</v>
      </c>
      <c r="Q46" s="103">
        <f t="shared" si="9"/>
        <v>3.0815892566649068E-3</v>
      </c>
      <c r="R46" s="109">
        <f t="shared" si="10"/>
        <v>-3.2632661123174755E-5</v>
      </c>
      <c r="S46" s="107">
        <f t="shared" si="11"/>
        <v>-1.0478592080025096E-2</v>
      </c>
      <c r="T46" s="111">
        <f t="shared" si="12"/>
        <v>3.0815892566649068E-3</v>
      </c>
    </row>
    <row r="47" spans="1:20" ht="11.25">
      <c r="A47" s="15" t="s">
        <v>62</v>
      </c>
      <c r="B47" s="102">
        <v>280445</v>
      </c>
      <c r="C47" s="103">
        <v>2.7260359458635662E-2</v>
      </c>
      <c r="D47" s="103">
        <v>1.3462588038031477E-2</v>
      </c>
      <c r="E47" s="104">
        <v>1.3333333333333334E-2</v>
      </c>
      <c r="F47" s="105">
        <f t="shared" si="0"/>
        <v>5.8440756770286968E-3</v>
      </c>
      <c r="G47" s="106">
        <v>3.3945031087843575E-3</v>
      </c>
      <c r="H47" s="106">
        <f t="shared" si="1"/>
        <v>2.4495725682443393E-3</v>
      </c>
      <c r="I47" s="107">
        <f t="shared" si="2"/>
        <v>0.72162920160694222</v>
      </c>
      <c r="J47" s="108">
        <f t="shared" si="3"/>
        <v>4.2431288859804467E-3</v>
      </c>
      <c r="K47" s="109" t="str">
        <f t="shared" si="4"/>
        <v/>
      </c>
      <c r="L47" s="110">
        <f t="shared" si="5"/>
        <v>4.2431288859804467E-3</v>
      </c>
      <c r="M47" s="109">
        <f t="shared" si="6"/>
        <v>8.4862577719608916E-4</v>
      </c>
      <c r="N47" s="107">
        <f t="shared" si="7"/>
        <v>0.24999999999999994</v>
      </c>
      <c r="O47" s="108">
        <f t="shared" si="13"/>
        <v>4.2431288859804467E-3</v>
      </c>
      <c r="P47" s="109" t="str">
        <f t="shared" si="8"/>
        <v/>
      </c>
      <c r="Q47" s="103">
        <f t="shared" si="9"/>
        <v>4.2431288859804467E-3</v>
      </c>
      <c r="R47" s="109">
        <f t="shared" si="10"/>
        <v>8.4862577719608916E-4</v>
      </c>
      <c r="S47" s="112">
        <f t="shared" si="11"/>
        <v>0.24999999999999994</v>
      </c>
      <c r="T47" s="111">
        <f t="shared" si="12"/>
        <v>4.2431288859804467E-3</v>
      </c>
    </row>
    <row r="48" spans="1:20" ht="11.25">
      <c r="A48" s="15" t="s">
        <v>63</v>
      </c>
      <c r="B48" s="102">
        <v>280450</v>
      </c>
      <c r="C48" s="103">
        <v>1.3741097644643388E-2</v>
      </c>
      <c r="D48" s="103">
        <v>1.2993580718860814E-2</v>
      </c>
      <c r="E48" s="104">
        <v>1.3333333333333334E-2</v>
      </c>
      <c r="F48" s="105">
        <f t="shared" si="0"/>
        <v>3.396538330934968E-3</v>
      </c>
      <c r="G48" s="106">
        <v>3.4151016900354856E-3</v>
      </c>
      <c r="H48" s="106">
        <f t="shared" si="1"/>
        <v>-1.8563359100517637E-5</v>
      </c>
      <c r="I48" s="107">
        <f t="shared" si="2"/>
        <v>-5.4356680372597485E-3</v>
      </c>
      <c r="J48" s="108">
        <f t="shared" si="3"/>
        <v>3.396538330934968E-3</v>
      </c>
      <c r="K48" s="109">
        <f t="shared" si="4"/>
        <v>3.396538330934968E-3</v>
      </c>
      <c r="L48" s="110">
        <f t="shared" si="5"/>
        <v>3.5452612924424423E-3</v>
      </c>
      <c r="M48" s="109">
        <f t="shared" si="6"/>
        <v>1.301596024069567E-4</v>
      </c>
      <c r="N48" s="107">
        <f t="shared" si="7"/>
        <v>3.8112950717319412E-2</v>
      </c>
      <c r="O48" s="108">
        <f t="shared" si="13"/>
        <v>3.396538330934968E-3</v>
      </c>
      <c r="P48" s="109">
        <f t="shared" si="8"/>
        <v>3.396538330934968E-3</v>
      </c>
      <c r="Q48" s="103">
        <f t="shared" si="9"/>
        <v>3.5534195269023325E-3</v>
      </c>
      <c r="R48" s="109">
        <f t="shared" si="10"/>
        <v>1.3831783686684687E-4</v>
      </c>
      <c r="S48" s="107">
        <f t="shared" si="11"/>
        <v>4.0501820859515793E-2</v>
      </c>
      <c r="T48" s="111">
        <f t="shared" si="12"/>
        <v>3.5534195269023325E-3</v>
      </c>
    </row>
    <row r="49" spans="1:20" ht="11.25">
      <c r="A49" s="15" t="s">
        <v>64</v>
      </c>
      <c r="B49" s="102">
        <v>280460</v>
      </c>
      <c r="C49" s="103">
        <v>7.4184770599046131E-3</v>
      </c>
      <c r="D49" s="103">
        <v>1.4830957730639915E-2</v>
      </c>
      <c r="E49" s="104">
        <v>1.3333333333333334E-2</v>
      </c>
      <c r="F49" s="105">
        <f t="shared" si="0"/>
        <v>2.313587936035361E-3</v>
      </c>
      <c r="G49" s="106">
        <v>3.0927404848193523E-3</v>
      </c>
      <c r="H49" s="106">
        <f t="shared" si="1"/>
        <v>-7.7915254878399131E-4</v>
      </c>
      <c r="I49" s="107">
        <f t="shared" si="2"/>
        <v>-0.25192949508969287</v>
      </c>
      <c r="J49" s="108">
        <f t="shared" si="3"/>
        <v>2.3195553636145144E-3</v>
      </c>
      <c r="K49" s="109" t="str">
        <f t="shared" si="4"/>
        <v/>
      </c>
      <c r="L49" s="110">
        <f t="shared" si="5"/>
        <v>2.3195553636145144E-3</v>
      </c>
      <c r="M49" s="109">
        <f t="shared" si="6"/>
        <v>-7.7318512120483785E-4</v>
      </c>
      <c r="N49" s="107">
        <f t="shared" si="7"/>
        <v>-0.24999999999999992</v>
      </c>
      <c r="O49" s="108">
        <f t="shared" si="13"/>
        <v>2.3195553636145144E-3</v>
      </c>
      <c r="P49" s="109" t="str">
        <f t="shared" si="8"/>
        <v/>
      </c>
      <c r="Q49" s="103">
        <f t="shared" si="9"/>
        <v>2.3195553636145144E-3</v>
      </c>
      <c r="R49" s="109">
        <f t="shared" si="10"/>
        <v>-7.7318512120483785E-4</v>
      </c>
      <c r="S49" s="107">
        <f t="shared" si="11"/>
        <v>-0.24999999999999992</v>
      </c>
      <c r="T49" s="111">
        <f t="shared" si="12"/>
        <v>2.3195553636145144E-3</v>
      </c>
    </row>
    <row r="50" spans="1:20" ht="11.25">
      <c r="A50" s="15" t="s">
        <v>65</v>
      </c>
      <c r="B50" s="102">
        <v>280470</v>
      </c>
      <c r="C50" s="103">
        <v>2.5646887115221409E-2</v>
      </c>
      <c r="D50" s="103">
        <v>1.4729497375486319E-2</v>
      </c>
      <c r="E50" s="104">
        <v>1.3333333333333334E-2</v>
      </c>
      <c r="F50" s="105">
        <f t="shared" si="0"/>
        <v>5.5916579353377767E-3</v>
      </c>
      <c r="G50" s="106">
        <v>3.0463776845539451E-3</v>
      </c>
      <c r="H50" s="106">
        <f t="shared" si="1"/>
        <v>2.5452802507838317E-3</v>
      </c>
      <c r="I50" s="107">
        <f t="shared" si="2"/>
        <v>0.83551040427100398</v>
      </c>
      <c r="J50" s="108">
        <f t="shared" si="3"/>
        <v>3.8079721056924311E-3</v>
      </c>
      <c r="K50" s="109" t="str">
        <f t="shared" si="4"/>
        <v/>
      </c>
      <c r="L50" s="110">
        <f t="shared" si="5"/>
        <v>3.8079721056924311E-3</v>
      </c>
      <c r="M50" s="109">
        <f t="shared" si="6"/>
        <v>7.6159442113848605E-4</v>
      </c>
      <c r="N50" s="107">
        <f t="shared" si="7"/>
        <v>0.24999999999999992</v>
      </c>
      <c r="O50" s="108">
        <f t="shared" si="13"/>
        <v>3.8079721056924311E-3</v>
      </c>
      <c r="P50" s="109" t="str">
        <f t="shared" si="8"/>
        <v/>
      </c>
      <c r="Q50" s="103">
        <f t="shared" si="9"/>
        <v>3.8079721056924311E-3</v>
      </c>
      <c r="R50" s="109">
        <f t="shared" si="10"/>
        <v>7.6159442113848605E-4</v>
      </c>
      <c r="S50" s="112">
        <f t="shared" si="11"/>
        <v>0.24999999999999992</v>
      </c>
      <c r="T50" s="111">
        <f t="shared" si="12"/>
        <v>3.8079721056924311E-3</v>
      </c>
    </row>
    <row r="51" spans="1:20" ht="11.25">
      <c r="A51" s="15" t="s">
        <v>66</v>
      </c>
      <c r="B51" s="102">
        <v>280480</v>
      </c>
      <c r="C51" s="103">
        <v>1.2383283376812894E-2</v>
      </c>
      <c r="D51" s="103">
        <v>1.2993055615756071E-2</v>
      </c>
      <c r="E51" s="104">
        <v>1.3333333333333334E-2</v>
      </c>
      <c r="F51" s="105">
        <f t="shared" si="0"/>
        <v>3.1521160096323365E-3</v>
      </c>
      <c r="G51" s="106">
        <v>3.2177985534627604E-3</v>
      </c>
      <c r="H51" s="106">
        <f t="shared" si="1"/>
        <v>-6.5682543830423903E-5</v>
      </c>
      <c r="I51" s="107">
        <f t="shared" si="2"/>
        <v>-2.0412260972564964E-2</v>
      </c>
      <c r="J51" s="108">
        <f t="shared" si="3"/>
        <v>3.1521160096323365E-3</v>
      </c>
      <c r="K51" s="109">
        <f t="shared" si="4"/>
        <v>3.1521160096323365E-3</v>
      </c>
      <c r="L51" s="110">
        <f t="shared" si="5"/>
        <v>3.2901365418012162E-3</v>
      </c>
      <c r="M51" s="109">
        <f t="shared" si="6"/>
        <v>7.233798833845579E-5</v>
      </c>
      <c r="N51" s="107">
        <f t="shared" si="7"/>
        <v>2.2480583273496384E-2</v>
      </c>
      <c r="O51" s="108">
        <f t="shared" si="13"/>
        <v>3.1521160096323365E-3</v>
      </c>
      <c r="P51" s="109">
        <f t="shared" si="8"/>
        <v>3.1521160096323365E-3</v>
      </c>
      <c r="Q51" s="103">
        <f t="shared" si="9"/>
        <v>3.2977076918798542E-3</v>
      </c>
      <c r="R51" s="109">
        <f t="shared" si="10"/>
        <v>7.9909138417093729E-5</v>
      </c>
      <c r="S51" s="107">
        <f t="shared" si="11"/>
        <v>2.4833480744498853E-2</v>
      </c>
      <c r="T51" s="111">
        <f t="shared" si="12"/>
        <v>3.2977076918798542E-3</v>
      </c>
    </row>
    <row r="52" spans="1:20" ht="11.25">
      <c r="A52" s="15" t="s">
        <v>67</v>
      </c>
      <c r="B52" s="102">
        <v>280490</v>
      </c>
      <c r="C52" s="103">
        <v>1.2854748567206364E-2</v>
      </c>
      <c r="D52" s="103">
        <v>1.3703949923264069E-2</v>
      </c>
      <c r="E52" s="104">
        <v>1.3333333333333334E-2</v>
      </c>
      <c r="F52" s="105">
        <f t="shared" si="0"/>
        <v>3.2583065731284014E-3</v>
      </c>
      <c r="G52" s="106">
        <v>2.4236457760321152E-3</v>
      </c>
      <c r="H52" s="106">
        <f t="shared" si="1"/>
        <v>8.346607970962862E-4</v>
      </c>
      <c r="I52" s="107">
        <f t="shared" si="2"/>
        <v>0.3443823372831139</v>
      </c>
      <c r="J52" s="108">
        <f t="shared" si="3"/>
        <v>3.0295572200401441E-3</v>
      </c>
      <c r="K52" s="109" t="str">
        <f t="shared" si="4"/>
        <v/>
      </c>
      <c r="L52" s="110">
        <f t="shared" si="5"/>
        <v>3.0295572200401441E-3</v>
      </c>
      <c r="M52" s="109">
        <f t="shared" si="6"/>
        <v>6.059114440080289E-4</v>
      </c>
      <c r="N52" s="107">
        <f t="shared" si="7"/>
        <v>0.25000000000000006</v>
      </c>
      <c r="O52" s="108">
        <f t="shared" si="13"/>
        <v>3.0295572200401441E-3</v>
      </c>
      <c r="P52" s="109" t="str">
        <f t="shared" si="8"/>
        <v/>
      </c>
      <c r="Q52" s="103">
        <f t="shared" si="9"/>
        <v>3.0295572200401441E-3</v>
      </c>
      <c r="R52" s="109">
        <f t="shared" si="10"/>
        <v>6.059114440080289E-4</v>
      </c>
      <c r="S52" s="112">
        <f t="shared" si="11"/>
        <v>0.25000000000000006</v>
      </c>
      <c r="T52" s="111">
        <f t="shared" si="12"/>
        <v>3.0295572200401441E-3</v>
      </c>
    </row>
    <row r="53" spans="1:20" ht="11.25">
      <c r="A53" s="15" t="s">
        <v>68</v>
      </c>
      <c r="B53" s="102">
        <v>280500</v>
      </c>
      <c r="C53" s="103">
        <v>1.3556418693482689E-2</v>
      </c>
      <c r="D53" s="103">
        <v>1.2240589259674611E-2</v>
      </c>
      <c r="E53" s="104">
        <v>1.3333333333333334E-2</v>
      </c>
      <c r="F53" s="105">
        <f t="shared" si="0"/>
        <v>3.3407063759504554E-3</v>
      </c>
      <c r="G53" s="106">
        <v>3.9371225912349156E-3</v>
      </c>
      <c r="H53" s="106">
        <f t="shared" si="1"/>
        <v>-5.9641621528446018E-4</v>
      </c>
      <c r="I53" s="107">
        <f t="shared" si="2"/>
        <v>-0.15148530467713697</v>
      </c>
      <c r="J53" s="108">
        <f t="shared" si="3"/>
        <v>3.3407063759504554E-3</v>
      </c>
      <c r="K53" s="109">
        <f t="shared" si="4"/>
        <v>3.3407063759504554E-3</v>
      </c>
      <c r="L53" s="110">
        <f t="shared" si="5"/>
        <v>3.4869846443960485E-3</v>
      </c>
      <c r="M53" s="109">
        <f t="shared" si="6"/>
        <v>-4.5013794683886705E-4</v>
      </c>
      <c r="N53" s="107">
        <f t="shared" si="7"/>
        <v>-0.11433170707993552</v>
      </c>
      <c r="O53" s="108">
        <f t="shared" si="13"/>
        <v>3.3407063759504554E-3</v>
      </c>
      <c r="P53" s="109">
        <f t="shared" si="8"/>
        <v>3.3407063759504554E-3</v>
      </c>
      <c r="Q53" s="103">
        <f t="shared" si="9"/>
        <v>3.495008774619585E-3</v>
      </c>
      <c r="R53" s="109">
        <f t="shared" si="10"/>
        <v>-4.4211381661533053E-4</v>
      </c>
      <c r="S53" s="107">
        <f t="shared" si="11"/>
        <v>-0.11229363738878585</v>
      </c>
      <c r="T53" s="111">
        <f t="shared" si="12"/>
        <v>3.495008774619585E-3</v>
      </c>
    </row>
    <row r="54" spans="1:20" ht="11.25">
      <c r="A54" s="15" t="s">
        <v>69</v>
      </c>
      <c r="B54" s="102">
        <v>280510</v>
      </c>
      <c r="C54" s="103">
        <v>4.658897021393495E-3</v>
      </c>
      <c r="D54" s="103">
        <v>1.5703670915843449E-2</v>
      </c>
      <c r="E54" s="104">
        <v>1.3333333333333334E-2</v>
      </c>
      <c r="F54" s="105">
        <f t="shared" si="0"/>
        <v>1.8430449246594658E-3</v>
      </c>
      <c r="G54" s="106">
        <v>3.1412907869847609E-3</v>
      </c>
      <c r="H54" s="106">
        <f t="shared" si="1"/>
        <v>-1.2982458623252951E-3</v>
      </c>
      <c r="I54" s="107">
        <f t="shared" si="2"/>
        <v>-0.41328420396618099</v>
      </c>
      <c r="J54" s="108">
        <f t="shared" si="3"/>
        <v>2.3559680902385709E-3</v>
      </c>
      <c r="K54" s="109" t="str">
        <f t="shared" si="4"/>
        <v/>
      </c>
      <c r="L54" s="110">
        <f t="shared" si="5"/>
        <v>2.3559680902385709E-3</v>
      </c>
      <c r="M54" s="109">
        <f t="shared" si="6"/>
        <v>-7.8532269674619001E-4</v>
      </c>
      <c r="N54" s="107">
        <f t="shared" si="7"/>
        <v>-0.24999999999999994</v>
      </c>
      <c r="O54" s="108">
        <f t="shared" si="13"/>
        <v>2.3559680902385709E-3</v>
      </c>
      <c r="P54" s="109" t="str">
        <f t="shared" si="8"/>
        <v/>
      </c>
      <c r="Q54" s="103">
        <f t="shared" si="9"/>
        <v>2.3559680902385709E-3</v>
      </c>
      <c r="R54" s="109">
        <f t="shared" si="10"/>
        <v>-7.8532269674619001E-4</v>
      </c>
      <c r="S54" s="107">
        <f t="shared" si="11"/>
        <v>-0.24999999999999994</v>
      </c>
      <c r="T54" s="111">
        <f t="shared" si="12"/>
        <v>2.3559680902385709E-3</v>
      </c>
    </row>
    <row r="55" spans="1:20" ht="11.25">
      <c r="A55" s="15" t="s">
        <v>70</v>
      </c>
      <c r="B55" s="102">
        <v>280520</v>
      </c>
      <c r="C55" s="103">
        <v>1.7554319017011488E-2</v>
      </c>
      <c r="D55" s="103">
        <v>1.2229892912377053E-2</v>
      </c>
      <c r="E55" s="104">
        <v>1.3333333333333334E-2</v>
      </c>
      <c r="F55" s="105">
        <f t="shared" si="0"/>
        <v>4.0600075437667131E-3</v>
      </c>
      <c r="G55" s="106">
        <v>2.972025208708806E-3</v>
      </c>
      <c r="H55" s="106">
        <f t="shared" si="1"/>
        <v>1.0879823350579071E-3</v>
      </c>
      <c r="I55" s="107">
        <f t="shared" si="2"/>
        <v>0.36607439663359392</v>
      </c>
      <c r="J55" s="108">
        <f t="shared" si="3"/>
        <v>3.7150315108860077E-3</v>
      </c>
      <c r="K55" s="109" t="str">
        <f t="shared" si="4"/>
        <v/>
      </c>
      <c r="L55" s="110">
        <f t="shared" si="5"/>
        <v>3.7150315108860077E-3</v>
      </c>
      <c r="M55" s="109">
        <f t="shared" si="6"/>
        <v>7.4300630217720171E-4</v>
      </c>
      <c r="N55" s="107">
        <f t="shared" si="7"/>
        <v>0.25000000000000006</v>
      </c>
      <c r="O55" s="108">
        <f t="shared" si="13"/>
        <v>3.7150315108860077E-3</v>
      </c>
      <c r="P55" s="109" t="str">
        <f t="shared" si="8"/>
        <v/>
      </c>
      <c r="Q55" s="103">
        <f t="shared" si="9"/>
        <v>3.7150315108860077E-3</v>
      </c>
      <c r="R55" s="109">
        <f t="shared" si="10"/>
        <v>7.4300630217720171E-4</v>
      </c>
      <c r="S55" s="112">
        <f t="shared" si="11"/>
        <v>0.25000000000000006</v>
      </c>
      <c r="T55" s="111">
        <f t="shared" si="12"/>
        <v>3.7150315108860077E-3</v>
      </c>
    </row>
    <row r="56" spans="1:20" ht="11.25">
      <c r="A56" s="15" t="s">
        <v>71</v>
      </c>
      <c r="B56" s="102">
        <v>280530</v>
      </c>
      <c r="C56" s="103">
        <v>1.6696124312796615E-2</v>
      </c>
      <c r="D56" s="103">
        <v>1.3172911115673053E-2</v>
      </c>
      <c r="E56" s="104">
        <v>1.3333333333333334E-2</v>
      </c>
      <c r="F56" s="105">
        <f t="shared" si="0"/>
        <v>3.9338230431069151E-3</v>
      </c>
      <c r="G56" s="106">
        <v>3.0886950576028585E-3</v>
      </c>
      <c r="H56" s="106">
        <f t="shared" si="1"/>
        <v>8.451279855040566E-4</v>
      </c>
      <c r="I56" s="107">
        <f t="shared" si="2"/>
        <v>0.27361975518553194</v>
      </c>
      <c r="J56" s="108">
        <f t="shared" si="3"/>
        <v>3.8608688220035732E-3</v>
      </c>
      <c r="K56" s="109" t="str">
        <f t="shared" si="4"/>
        <v/>
      </c>
      <c r="L56" s="110">
        <f t="shared" si="5"/>
        <v>3.8608688220035732E-3</v>
      </c>
      <c r="M56" s="109">
        <f t="shared" si="6"/>
        <v>7.7217376440071473E-4</v>
      </c>
      <c r="N56" s="107">
        <f t="shared" si="7"/>
        <v>0.25000000000000006</v>
      </c>
      <c r="O56" s="108">
        <f t="shared" si="13"/>
        <v>3.8608688220035732E-3</v>
      </c>
      <c r="P56" s="109" t="str">
        <f t="shared" si="8"/>
        <v/>
      </c>
      <c r="Q56" s="103">
        <f t="shared" si="9"/>
        <v>3.8608688220035732E-3</v>
      </c>
      <c r="R56" s="109">
        <f t="shared" si="10"/>
        <v>7.7217376440071473E-4</v>
      </c>
      <c r="S56" s="112">
        <f t="shared" si="11"/>
        <v>0.25000000000000006</v>
      </c>
      <c r="T56" s="111">
        <f t="shared" si="12"/>
        <v>3.8608688220035732E-3</v>
      </c>
    </row>
    <row r="57" spans="1:20" ht="11.25">
      <c r="A57" s="15" t="s">
        <v>72</v>
      </c>
      <c r="B57" s="102">
        <v>280540</v>
      </c>
      <c r="C57" s="103">
        <v>7.8822411338074459E-3</v>
      </c>
      <c r="D57" s="103">
        <v>1.3316598879793516E-2</v>
      </c>
      <c r="E57" s="104">
        <v>1.3333333333333334E-2</v>
      </c>
      <c r="F57" s="105">
        <f t="shared" si="0"/>
        <v>2.3516347038124788E-3</v>
      </c>
      <c r="G57" s="106">
        <v>2.4275409095693098E-3</v>
      </c>
      <c r="H57" s="106">
        <f t="shared" si="1"/>
        <v>-7.5906205756830995E-5</v>
      </c>
      <c r="I57" s="107">
        <f t="shared" si="2"/>
        <v>-3.1268764805408841E-2</v>
      </c>
      <c r="J57" s="108">
        <f t="shared" si="3"/>
        <v>2.3516347038124788E-3</v>
      </c>
      <c r="K57" s="109">
        <f t="shared" si="4"/>
        <v>2.3516347038124788E-3</v>
      </c>
      <c r="L57" s="110">
        <f t="shared" si="5"/>
        <v>2.4546048585577865E-3</v>
      </c>
      <c r="M57" s="109">
        <f t="shared" si="6"/>
        <v>2.706394898847669E-5</v>
      </c>
      <c r="N57" s="107">
        <f t="shared" si="7"/>
        <v>1.1148709742353356E-2</v>
      </c>
      <c r="O57" s="108">
        <f t="shared" si="13"/>
        <v>2.3516347038124788E-3</v>
      </c>
      <c r="P57" s="109">
        <f t="shared" si="8"/>
        <v>2.3516347038124788E-3</v>
      </c>
      <c r="Q57" s="103">
        <f t="shared" si="9"/>
        <v>2.4602533116027539E-3</v>
      </c>
      <c r="R57" s="109">
        <f t="shared" si="10"/>
        <v>3.2712402033444141E-5</v>
      </c>
      <c r="S57" s="107">
        <f t="shared" si="11"/>
        <v>1.3475530692188384E-2</v>
      </c>
      <c r="T57" s="111">
        <f t="shared" si="12"/>
        <v>2.4602533116027539E-3</v>
      </c>
    </row>
    <row r="58" spans="1:20" ht="11.25">
      <c r="A58" s="15" t="s">
        <v>73</v>
      </c>
      <c r="B58" s="102">
        <v>280550</v>
      </c>
      <c r="C58" s="103">
        <v>1.6958815524902492E-2</v>
      </c>
      <c r="D58" s="103">
        <v>1.2689455942576477E-2</v>
      </c>
      <c r="E58" s="104">
        <v>1.3333333333333334E-2</v>
      </c>
      <c r="F58" s="105">
        <f t="shared" si="0"/>
        <v>3.9666038060930759E-3</v>
      </c>
      <c r="G58" s="106">
        <v>3.5717361292380082E-3</v>
      </c>
      <c r="H58" s="106">
        <f t="shared" si="1"/>
        <v>3.9486767685506779E-4</v>
      </c>
      <c r="I58" s="107">
        <f t="shared" si="2"/>
        <v>0.1105534290796864</v>
      </c>
      <c r="J58" s="108">
        <f t="shared" si="3"/>
        <v>3.9666038060930759E-3</v>
      </c>
      <c r="K58" s="109">
        <f t="shared" si="4"/>
        <v>3.9666038060930759E-3</v>
      </c>
      <c r="L58" s="110">
        <f t="shared" si="5"/>
        <v>4.1402880126854367E-3</v>
      </c>
      <c r="M58" s="109">
        <f t="shared" si="6"/>
        <v>5.6855188344742853E-4</v>
      </c>
      <c r="N58" s="107">
        <f t="shared" si="7"/>
        <v>0.15918081932013353</v>
      </c>
      <c r="O58" s="108">
        <f t="shared" si="13"/>
        <v>3.9666038060930759E-3</v>
      </c>
      <c r="P58" s="109">
        <f t="shared" si="8"/>
        <v>3.9666038060930759E-3</v>
      </c>
      <c r="Q58" s="103">
        <f t="shared" si="9"/>
        <v>4.1498155023548065E-3</v>
      </c>
      <c r="R58" s="109">
        <f t="shared" si="10"/>
        <v>5.7807937311679831E-4</v>
      </c>
      <c r="S58" s="107">
        <f t="shared" si="11"/>
        <v>0.161848286715437</v>
      </c>
      <c r="T58" s="111">
        <f t="shared" si="12"/>
        <v>4.1498155023548065E-3</v>
      </c>
    </row>
    <row r="59" spans="1:20" ht="11.25">
      <c r="A59" s="15" t="s">
        <v>74</v>
      </c>
      <c r="B59" s="102">
        <v>280560</v>
      </c>
      <c r="C59" s="103">
        <v>6.1574816398979925E-3</v>
      </c>
      <c r="D59" s="103">
        <v>1.4704618851147058E-2</v>
      </c>
      <c r="E59" s="104">
        <v>1.3333333333333334E-2</v>
      </c>
      <c r="F59" s="105">
        <f t="shared" si="0"/>
        <v>2.0828185940493836E-3</v>
      </c>
      <c r="G59" s="106">
        <v>2.802034198051567E-3</v>
      </c>
      <c r="H59" s="106">
        <f t="shared" si="1"/>
        <v>-7.1921560400218338E-4</v>
      </c>
      <c r="I59" s="107">
        <f t="shared" si="2"/>
        <v>-0.25667624060487909</v>
      </c>
      <c r="J59" s="108">
        <f t="shared" si="3"/>
        <v>2.1015256485386754E-3</v>
      </c>
      <c r="K59" s="109" t="str">
        <f t="shared" si="4"/>
        <v/>
      </c>
      <c r="L59" s="110">
        <f t="shared" si="5"/>
        <v>2.1015256485386754E-3</v>
      </c>
      <c r="M59" s="109">
        <f t="shared" si="6"/>
        <v>-7.0050854951289165E-4</v>
      </c>
      <c r="N59" s="107">
        <f t="shared" si="7"/>
        <v>-0.24999999999999997</v>
      </c>
      <c r="O59" s="108">
        <f t="shared" si="13"/>
        <v>2.1015256485386754E-3</v>
      </c>
      <c r="P59" s="109" t="str">
        <f t="shared" si="8"/>
        <v/>
      </c>
      <c r="Q59" s="103">
        <f t="shared" si="9"/>
        <v>2.1015256485386754E-3</v>
      </c>
      <c r="R59" s="109">
        <f t="shared" si="10"/>
        <v>-7.0050854951289165E-4</v>
      </c>
      <c r="S59" s="107">
        <f t="shared" si="11"/>
        <v>-0.24999999999999997</v>
      </c>
      <c r="T59" s="111">
        <f t="shared" si="12"/>
        <v>2.1015256485386754E-3</v>
      </c>
    </row>
    <row r="60" spans="1:20" ht="11.25">
      <c r="A60" s="15" t="s">
        <v>75</v>
      </c>
      <c r="B60" s="102">
        <v>280570</v>
      </c>
      <c r="C60" s="103">
        <v>1.0419767692574937E-2</v>
      </c>
      <c r="D60" s="103">
        <v>1.1980253249335245E-2</v>
      </c>
      <c r="E60" s="104">
        <v>1.3333333333333334E-2</v>
      </c>
      <c r="F60" s="105">
        <f t="shared" si="0"/>
        <v>2.768299115476879E-3</v>
      </c>
      <c r="G60" s="106">
        <v>2.7527534856841003E-3</v>
      </c>
      <c r="H60" s="106">
        <f t="shared" si="1"/>
        <v>1.5545629792778747E-5</v>
      </c>
      <c r="I60" s="107">
        <f t="shared" si="2"/>
        <v>5.6473018283783689E-3</v>
      </c>
      <c r="J60" s="108">
        <f t="shared" si="3"/>
        <v>2.768299115476879E-3</v>
      </c>
      <c r="K60" s="109">
        <f t="shared" si="4"/>
        <v>2.768299115476879E-3</v>
      </c>
      <c r="L60" s="110">
        <f t="shared" si="5"/>
        <v>2.8895135999543473E-3</v>
      </c>
      <c r="M60" s="109">
        <f t="shared" si="6"/>
        <v>1.36760114270247E-4</v>
      </c>
      <c r="N60" s="107">
        <f t="shared" si="7"/>
        <v>4.9681206465264027E-2</v>
      </c>
      <c r="O60" s="108">
        <f t="shared" si="13"/>
        <v>2.768299115476879E-3</v>
      </c>
      <c r="P60" s="109">
        <f t="shared" si="8"/>
        <v>2.768299115476879E-3</v>
      </c>
      <c r="Q60" s="103">
        <f t="shared" si="9"/>
        <v>2.8961628501728634E-3</v>
      </c>
      <c r="R60" s="109">
        <f t="shared" si="10"/>
        <v>1.4340936448876311E-4</v>
      </c>
      <c r="S60" s="107">
        <f t="shared" si="11"/>
        <v>5.2096697083329188E-2</v>
      </c>
      <c r="T60" s="111">
        <f t="shared" si="12"/>
        <v>2.8961628501728634E-3</v>
      </c>
    </row>
    <row r="61" spans="1:20" ht="11.25">
      <c r="A61" s="15" t="s">
        <v>76</v>
      </c>
      <c r="B61" s="102">
        <v>280580</v>
      </c>
      <c r="C61" s="103">
        <v>9.4387604196125401E-3</v>
      </c>
      <c r="D61" s="103">
        <v>1.5115539434601005E-2</v>
      </c>
      <c r="E61" s="104">
        <v>1.3333333333333334E-2</v>
      </c>
      <c r="F61" s="105">
        <f t="shared" si="0"/>
        <v>2.6857763919016205E-3</v>
      </c>
      <c r="G61" s="106">
        <v>3.5433301700158589E-3</v>
      </c>
      <c r="H61" s="106">
        <f t="shared" si="1"/>
        <v>-8.5755377811423845E-4</v>
      </c>
      <c r="I61" s="107">
        <f t="shared" si="2"/>
        <v>-0.24201915626462783</v>
      </c>
      <c r="J61" s="108">
        <f t="shared" si="3"/>
        <v>2.6857763919016205E-3</v>
      </c>
      <c r="K61" s="109">
        <f t="shared" si="4"/>
        <v>2.6857763919016205E-3</v>
      </c>
      <c r="L61" s="110">
        <f t="shared" si="5"/>
        <v>2.8033774845530653E-3</v>
      </c>
      <c r="M61" s="109">
        <f t="shared" si="6"/>
        <v>-7.3995268546279361E-4</v>
      </c>
      <c r="N61" s="107">
        <f t="shared" si="7"/>
        <v>-0.20882973077823053</v>
      </c>
      <c r="O61" s="108">
        <f t="shared" si="13"/>
        <v>2.6857763919016205E-3</v>
      </c>
      <c r="P61" s="109">
        <f t="shared" si="8"/>
        <v>2.6857763919016205E-3</v>
      </c>
      <c r="Q61" s="103">
        <f t="shared" si="9"/>
        <v>2.8098285212784309E-3</v>
      </c>
      <c r="R61" s="109">
        <f t="shared" si="10"/>
        <v>-7.3350164873742804E-4</v>
      </c>
      <c r="S61" s="107">
        <f t="shared" si="11"/>
        <v>-0.2070091167186221</v>
      </c>
      <c r="T61" s="111">
        <f t="shared" si="12"/>
        <v>2.8098285212784309E-3</v>
      </c>
    </row>
    <row r="62" spans="1:20" ht="11.25">
      <c r="A62" s="15" t="s">
        <v>77</v>
      </c>
      <c r="B62" s="102">
        <v>280590</v>
      </c>
      <c r="C62" s="103">
        <v>1.4444051260405859E-2</v>
      </c>
      <c r="D62" s="103">
        <v>1.0527498829282781E-2</v>
      </c>
      <c r="E62" s="104">
        <v>1.3333333333333334E-2</v>
      </c>
      <c r="F62" s="105">
        <f t="shared" si="0"/>
        <v>3.4490875250848714E-3</v>
      </c>
      <c r="G62" s="106">
        <v>2.6383900125145849E-3</v>
      </c>
      <c r="H62" s="106">
        <f t="shared" si="1"/>
        <v>8.1069751257028654E-4</v>
      </c>
      <c r="I62" s="107">
        <f t="shared" si="2"/>
        <v>0.30726977767689112</v>
      </c>
      <c r="J62" s="108">
        <f t="shared" si="3"/>
        <v>3.2979875156432309E-3</v>
      </c>
      <c r="K62" s="109" t="str">
        <f t="shared" si="4"/>
        <v/>
      </c>
      <c r="L62" s="110">
        <f t="shared" si="5"/>
        <v>3.2979875156432309E-3</v>
      </c>
      <c r="M62" s="109">
        <f t="shared" si="6"/>
        <v>6.59597503128646E-4</v>
      </c>
      <c r="N62" s="107">
        <f t="shared" si="7"/>
        <v>0.24999999999999992</v>
      </c>
      <c r="O62" s="108">
        <f t="shared" si="13"/>
        <v>3.2979875156432309E-3</v>
      </c>
      <c r="P62" s="109" t="str">
        <f t="shared" si="8"/>
        <v/>
      </c>
      <c r="Q62" s="103">
        <f t="shared" si="9"/>
        <v>3.2979875156432309E-3</v>
      </c>
      <c r="R62" s="109">
        <f t="shared" si="10"/>
        <v>6.59597503128646E-4</v>
      </c>
      <c r="S62" s="112">
        <f t="shared" si="11"/>
        <v>0.24999999999999992</v>
      </c>
      <c r="T62" s="111">
        <f t="shared" si="12"/>
        <v>3.2979875156432309E-3</v>
      </c>
    </row>
    <row r="63" spans="1:20" ht="11.25">
      <c r="A63" s="15" t="s">
        <v>78</v>
      </c>
      <c r="B63" s="102">
        <v>280600</v>
      </c>
      <c r="C63" s="103">
        <v>1.7643490481291397E-2</v>
      </c>
      <c r="D63" s="103">
        <v>1.1535918353988751E-2</v>
      </c>
      <c r="E63" s="104">
        <v>1.3333333333333334E-2</v>
      </c>
      <c r="F63" s="105">
        <f t="shared" si="0"/>
        <v>4.0552391705854472E-3</v>
      </c>
      <c r="G63" s="106">
        <v>3.2888662953488731E-3</v>
      </c>
      <c r="H63" s="106">
        <f t="shared" si="1"/>
        <v>7.6637287523657416E-4</v>
      </c>
      <c r="I63" s="107">
        <f t="shared" si="2"/>
        <v>0.23302038040293141</v>
      </c>
      <c r="J63" s="108">
        <f t="shared" si="3"/>
        <v>4.0552391705854472E-3</v>
      </c>
      <c r="K63" s="109">
        <f t="shared" si="4"/>
        <v>4.0552391705854472E-3</v>
      </c>
      <c r="L63" s="110">
        <f t="shared" si="5"/>
        <v>4.232804420939788E-3</v>
      </c>
      <c r="M63" s="109">
        <f t="shared" si="6"/>
        <v>9.4393812559091491E-4</v>
      </c>
      <c r="N63" s="107">
        <f t="shared" si="7"/>
        <v>0.28701018552375807</v>
      </c>
      <c r="O63" s="108">
        <f t="shared" si="13"/>
        <v>4.1110828691860914E-3</v>
      </c>
      <c r="P63" s="109" t="str">
        <f t="shared" si="8"/>
        <v/>
      </c>
      <c r="Q63" s="103">
        <f t="shared" si="9"/>
        <v>4.1110828691860914E-3</v>
      </c>
      <c r="R63" s="109">
        <f t="shared" si="10"/>
        <v>8.2221657383721837E-4</v>
      </c>
      <c r="S63" s="112">
        <f t="shared" si="11"/>
        <v>0.25000000000000006</v>
      </c>
      <c r="T63" s="111">
        <f t="shared" si="12"/>
        <v>4.1110828691860914E-3</v>
      </c>
    </row>
    <row r="64" spans="1:20" ht="11.25">
      <c r="A64" s="15" t="s">
        <v>79</v>
      </c>
      <c r="B64" s="102">
        <v>280610</v>
      </c>
      <c r="C64" s="103">
        <v>1.2865546175306134E-2</v>
      </c>
      <c r="D64" s="103">
        <v>1.1439829240985789E-2</v>
      </c>
      <c r="E64" s="104">
        <v>1.3333333333333334E-2</v>
      </c>
      <c r="F64" s="105">
        <f t="shared" si="0"/>
        <v>3.1923265221180108E-3</v>
      </c>
      <c r="G64" s="106">
        <v>3.8918966174538543E-3</v>
      </c>
      <c r="H64" s="106">
        <f t="shared" si="1"/>
        <v>-6.9957009533584344E-4</v>
      </c>
      <c r="I64" s="107">
        <f t="shared" si="2"/>
        <v>-0.17975043124180268</v>
      </c>
      <c r="J64" s="108">
        <f t="shared" si="3"/>
        <v>3.1923265221180108E-3</v>
      </c>
      <c r="K64" s="109">
        <f t="shared" si="4"/>
        <v>3.1923265221180108E-3</v>
      </c>
      <c r="L64" s="110">
        <f t="shared" si="5"/>
        <v>3.332107737052086E-3</v>
      </c>
      <c r="M64" s="109">
        <f t="shared" si="6"/>
        <v>-5.5978888040176828E-4</v>
      </c>
      <c r="N64" s="107">
        <f t="shared" si="7"/>
        <v>-0.1438344682362071</v>
      </c>
      <c r="O64" s="108">
        <f t="shared" si="13"/>
        <v>3.1923265221180108E-3</v>
      </c>
      <c r="P64" s="109">
        <f t="shared" si="8"/>
        <v>3.1923265221180108E-3</v>
      </c>
      <c r="Q64" s="103">
        <f t="shared" si="9"/>
        <v>3.3397754698148122E-3</v>
      </c>
      <c r="R64" s="109">
        <f t="shared" si="10"/>
        <v>-5.5212114763904209E-4</v>
      </c>
      <c r="S64" s="107">
        <f t="shared" si="11"/>
        <v>-0.1418642892935448</v>
      </c>
      <c r="T64" s="111">
        <f t="shared" si="12"/>
        <v>3.3397754698148122E-3</v>
      </c>
    </row>
    <row r="65" spans="1:20" ht="11.25">
      <c r="A65" s="15" t="s">
        <v>80</v>
      </c>
      <c r="B65" s="102">
        <v>280620</v>
      </c>
      <c r="C65" s="103">
        <v>1.5589505422871701E-2</v>
      </c>
      <c r="D65" s="103">
        <v>1.7441738773421017E-2</v>
      </c>
      <c r="E65" s="104">
        <v>1.3333333333333334E-2</v>
      </c>
      <c r="F65" s="105">
        <f t="shared" si="0"/>
        <v>3.8626964726528696E-3</v>
      </c>
      <c r="G65" s="106">
        <v>3.1704846988854537E-3</v>
      </c>
      <c r="H65" s="106">
        <f t="shared" si="1"/>
        <v>6.9221177376741589E-4</v>
      </c>
      <c r="I65" s="107">
        <f t="shared" si="2"/>
        <v>0.21832995251822371</v>
      </c>
      <c r="J65" s="108">
        <f t="shared" si="3"/>
        <v>3.8626964726528696E-3</v>
      </c>
      <c r="K65" s="109">
        <f t="shared" si="4"/>
        <v>3.8626964726528696E-3</v>
      </c>
      <c r="L65" s="110">
        <f t="shared" si="5"/>
        <v>4.0318309274550539E-3</v>
      </c>
      <c r="M65" s="109">
        <f t="shared" si="6"/>
        <v>8.6134622856960013E-4</v>
      </c>
      <c r="N65" s="107">
        <f t="shared" si="7"/>
        <v>0.271676513333244</v>
      </c>
      <c r="O65" s="108">
        <f t="shared" si="13"/>
        <v>3.9631058736068168E-3</v>
      </c>
      <c r="P65" s="109" t="str">
        <f t="shared" si="8"/>
        <v/>
      </c>
      <c r="Q65" s="103">
        <f t="shared" si="9"/>
        <v>3.9631058736068168E-3</v>
      </c>
      <c r="R65" s="109">
        <f t="shared" si="10"/>
        <v>7.9262117472136311E-4</v>
      </c>
      <c r="S65" s="112">
        <f t="shared" si="11"/>
        <v>0.24999999999999989</v>
      </c>
      <c r="T65" s="111">
        <f t="shared" si="12"/>
        <v>3.9631058736068168E-3</v>
      </c>
    </row>
    <row r="66" spans="1:20" ht="11.25">
      <c r="A66" s="15" t="s">
        <v>81</v>
      </c>
      <c r="B66" s="102">
        <v>280630</v>
      </c>
      <c r="C66" s="103">
        <v>9.8574579175252103E-3</v>
      </c>
      <c r="D66" s="103">
        <v>1.5013739865775616E-2</v>
      </c>
      <c r="E66" s="104">
        <v>1.3333333333333334E-2</v>
      </c>
      <c r="F66" s="105">
        <f t="shared" si="0"/>
        <v>2.7580879544611397E-3</v>
      </c>
      <c r="G66" s="106">
        <v>2.6732530754496457E-3</v>
      </c>
      <c r="H66" s="106">
        <f t="shared" si="1"/>
        <v>8.4834879011494013E-5</v>
      </c>
      <c r="I66" s="107">
        <f t="shared" si="2"/>
        <v>3.1734697994212406E-2</v>
      </c>
      <c r="J66" s="108">
        <f t="shared" si="3"/>
        <v>2.7580879544611397E-3</v>
      </c>
      <c r="K66" s="109">
        <f t="shared" si="4"/>
        <v>2.7580879544611397E-3</v>
      </c>
      <c r="L66" s="110">
        <f t="shared" si="5"/>
        <v>2.8788553266263874E-3</v>
      </c>
      <c r="M66" s="109">
        <f t="shared" si="6"/>
        <v>2.0560225117674177E-4</v>
      </c>
      <c r="N66" s="107">
        <f t="shared" si="7"/>
        <v>7.6910881751126065E-2</v>
      </c>
      <c r="O66" s="108">
        <f t="shared" si="13"/>
        <v>2.7580879544611397E-3</v>
      </c>
      <c r="P66" s="109">
        <f t="shared" si="8"/>
        <v>2.7580879544611397E-3</v>
      </c>
      <c r="Q66" s="103">
        <f t="shared" si="9"/>
        <v>2.8854800503895664E-3</v>
      </c>
      <c r="R66" s="109">
        <f t="shared" si="10"/>
        <v>2.1222697493992072E-4</v>
      </c>
      <c r="S66" s="107">
        <f t="shared" si="11"/>
        <v>7.9389032369942672E-2</v>
      </c>
      <c r="T66" s="111">
        <f t="shared" si="12"/>
        <v>2.8854800503895664E-3</v>
      </c>
    </row>
    <row r="67" spans="1:20" ht="11.25">
      <c r="A67" s="15" t="s">
        <v>82</v>
      </c>
      <c r="B67" s="102">
        <v>280640</v>
      </c>
      <c r="C67" s="103">
        <v>8.4451398073467701E-3</v>
      </c>
      <c r="D67" s="103">
        <v>1.5262082335356596E-2</v>
      </c>
      <c r="E67" s="104">
        <v>1.3333333333333334E-2</v>
      </c>
      <c r="F67" s="105">
        <f t="shared" si="0"/>
        <v>2.51132096871645E-3</v>
      </c>
      <c r="G67" s="106">
        <v>3.21261702836229E-3</v>
      </c>
      <c r="H67" s="106">
        <f t="shared" si="1"/>
        <v>-7.0129605964584004E-4</v>
      </c>
      <c r="I67" s="107">
        <f t="shared" si="2"/>
        <v>-0.21829432311866404</v>
      </c>
      <c r="J67" s="108">
        <f t="shared" si="3"/>
        <v>2.51132096871645E-3</v>
      </c>
      <c r="K67" s="109">
        <f t="shared" si="4"/>
        <v>2.51132096871645E-3</v>
      </c>
      <c r="L67" s="110">
        <f t="shared" si="5"/>
        <v>2.6212832465926186E-3</v>
      </c>
      <c r="M67" s="109">
        <f t="shared" si="6"/>
        <v>-5.9133378176967144E-4</v>
      </c>
      <c r="N67" s="107">
        <f t="shared" si="7"/>
        <v>-0.18406606718109761</v>
      </c>
      <c r="O67" s="108">
        <f t="shared" si="13"/>
        <v>2.51132096871645E-3</v>
      </c>
      <c r="P67" s="109">
        <f t="shared" si="8"/>
        <v>2.51132096871645E-3</v>
      </c>
      <c r="Q67" s="103">
        <f t="shared" si="9"/>
        <v>2.6273152542635545E-3</v>
      </c>
      <c r="R67" s="109">
        <f t="shared" si="10"/>
        <v>-5.8530177409873551E-4</v>
      </c>
      <c r="S67" s="107">
        <f t="shared" si="11"/>
        <v>-0.18218846782279163</v>
      </c>
      <c r="T67" s="111">
        <f t="shared" si="12"/>
        <v>2.6273152542635545E-3</v>
      </c>
    </row>
    <row r="68" spans="1:20" ht="11.25">
      <c r="A68" s="15" t="s">
        <v>83</v>
      </c>
      <c r="B68" s="102">
        <v>280650</v>
      </c>
      <c r="C68" s="103">
        <v>4.5646252125511452E-3</v>
      </c>
      <c r="D68" s="103">
        <v>9.7620434920860366E-3</v>
      </c>
      <c r="E68" s="104">
        <v>1.3333333333333334E-2</v>
      </c>
      <c r="F68" s="105">
        <f t="shared" si="0"/>
        <v>1.6478271763551205E-3</v>
      </c>
      <c r="G68" s="106">
        <v>3.550970542317523E-3</v>
      </c>
      <c r="H68" s="106">
        <f t="shared" si="1"/>
        <v>-1.9031433659624025E-3</v>
      </c>
      <c r="I68" s="107">
        <f t="shared" si="2"/>
        <v>-0.53595019820139811</v>
      </c>
      <c r="J68" s="108">
        <f t="shared" si="3"/>
        <v>2.6632279067381423E-3</v>
      </c>
      <c r="K68" s="109" t="str">
        <f t="shared" si="4"/>
        <v/>
      </c>
      <c r="L68" s="110">
        <f t="shared" si="5"/>
        <v>2.6632279067381423E-3</v>
      </c>
      <c r="M68" s="109">
        <f t="shared" si="6"/>
        <v>-8.8774263557938075E-4</v>
      </c>
      <c r="N68" s="107">
        <f t="shared" si="7"/>
        <v>-0.25</v>
      </c>
      <c r="O68" s="108">
        <f t="shared" si="13"/>
        <v>2.6632279067381423E-3</v>
      </c>
      <c r="P68" s="109" t="str">
        <f t="shared" si="8"/>
        <v/>
      </c>
      <c r="Q68" s="103">
        <f t="shared" si="9"/>
        <v>2.6632279067381423E-3</v>
      </c>
      <c r="R68" s="109">
        <f t="shared" si="10"/>
        <v>-8.8774263557938075E-4</v>
      </c>
      <c r="S68" s="107">
        <f t="shared" si="11"/>
        <v>-0.25</v>
      </c>
      <c r="T68" s="111">
        <f t="shared" si="12"/>
        <v>2.6632279067381423E-3</v>
      </c>
    </row>
    <row r="69" spans="1:20" ht="11.25">
      <c r="A69" s="15" t="s">
        <v>84</v>
      </c>
      <c r="B69" s="102">
        <v>280660</v>
      </c>
      <c r="C69" s="103">
        <v>8.0301314693688661E-3</v>
      </c>
      <c r="D69" s="103">
        <v>1.1793933312751064E-2</v>
      </c>
      <c r="E69" s="104">
        <v>1.3333333333333334E-2</v>
      </c>
      <c r="F69" s="105">
        <f t="shared" si="0"/>
        <v>2.3325749972022613E-3</v>
      </c>
      <c r="G69" s="106">
        <v>3.4225581009685729E-3</v>
      </c>
      <c r="H69" s="106">
        <f t="shared" si="1"/>
        <v>-1.0899831037663116E-3</v>
      </c>
      <c r="I69" s="107">
        <f t="shared" si="2"/>
        <v>-0.3184702995861049</v>
      </c>
      <c r="J69" s="108">
        <f t="shared" si="3"/>
        <v>2.5669185757264297E-3</v>
      </c>
      <c r="K69" s="109" t="str">
        <f t="shared" si="4"/>
        <v/>
      </c>
      <c r="L69" s="110">
        <f t="shared" si="5"/>
        <v>2.5669185757264297E-3</v>
      </c>
      <c r="M69" s="109">
        <f t="shared" si="6"/>
        <v>-8.5563952524214323E-4</v>
      </c>
      <c r="N69" s="107">
        <f t="shared" si="7"/>
        <v>-0.25</v>
      </c>
      <c r="O69" s="108">
        <f t="shared" si="13"/>
        <v>2.5669185757264297E-3</v>
      </c>
      <c r="P69" s="109" t="str">
        <f t="shared" si="8"/>
        <v/>
      </c>
      <c r="Q69" s="103">
        <f t="shared" si="9"/>
        <v>2.5669185757264297E-3</v>
      </c>
      <c r="R69" s="109">
        <f t="shared" si="10"/>
        <v>-8.5563952524214323E-4</v>
      </c>
      <c r="S69" s="107">
        <f t="shared" si="11"/>
        <v>-0.25</v>
      </c>
      <c r="T69" s="111">
        <f t="shared" si="12"/>
        <v>2.5669185757264297E-3</v>
      </c>
    </row>
    <row r="70" spans="1:20" ht="11.25">
      <c r="A70" s="15" t="s">
        <v>85</v>
      </c>
      <c r="B70" s="102">
        <v>280670</v>
      </c>
      <c r="C70" s="103">
        <v>2.9788433008775549E-2</v>
      </c>
      <c r="D70" s="103">
        <v>1.328609264350511E-2</v>
      </c>
      <c r="E70" s="104">
        <v>1.3333333333333334E-2</v>
      </c>
      <c r="F70" s="105">
        <f t="shared" si="0"/>
        <v>6.2938340542180856E-3</v>
      </c>
      <c r="G70" s="106">
        <v>4.9806230355700252E-3</v>
      </c>
      <c r="H70" s="106">
        <f t="shared" si="1"/>
        <v>1.3132110186480604E-3</v>
      </c>
      <c r="I70" s="107">
        <f t="shared" si="2"/>
        <v>0.26366400534020046</v>
      </c>
      <c r="J70" s="108">
        <f t="shared" si="3"/>
        <v>6.2257787944625317E-3</v>
      </c>
      <c r="K70" s="109" t="str">
        <f t="shared" si="4"/>
        <v/>
      </c>
      <c r="L70" s="110">
        <f t="shared" si="5"/>
        <v>6.2257787944625317E-3</v>
      </c>
      <c r="M70" s="109">
        <f t="shared" si="6"/>
        <v>1.2451557588925065E-3</v>
      </c>
      <c r="N70" s="107">
        <f t="shared" si="7"/>
        <v>0.25000000000000006</v>
      </c>
      <c r="O70" s="108">
        <f t="shared" si="13"/>
        <v>6.2257787944625317E-3</v>
      </c>
      <c r="P70" s="109" t="str">
        <f t="shared" si="8"/>
        <v/>
      </c>
      <c r="Q70" s="103">
        <f t="shared" si="9"/>
        <v>6.2257787944625317E-3</v>
      </c>
      <c r="R70" s="109">
        <f t="shared" si="10"/>
        <v>1.2451557588925065E-3</v>
      </c>
      <c r="S70" s="112">
        <f t="shared" si="11"/>
        <v>0.25000000000000006</v>
      </c>
      <c r="T70" s="111">
        <f t="shared" si="12"/>
        <v>6.2257787944625317E-3</v>
      </c>
    </row>
    <row r="71" spans="1:20" ht="11.25">
      <c r="A71" s="15" t="s">
        <v>86</v>
      </c>
      <c r="B71" s="102">
        <v>280680</v>
      </c>
      <c r="C71" s="103">
        <v>1.9861856933914044E-2</v>
      </c>
      <c r="D71" s="103">
        <v>1.1907030177756222E-2</v>
      </c>
      <c r="E71" s="104">
        <v>1.3333333333333334E-2</v>
      </c>
      <c r="F71" s="105">
        <f t="shared" si="0"/>
        <v>4.4656784867705482E-3</v>
      </c>
      <c r="G71" s="106">
        <v>3.1250000000000002E-3</v>
      </c>
      <c r="H71" s="106">
        <f t="shared" si="1"/>
        <v>1.340678486770548E-3</v>
      </c>
      <c r="I71" s="107">
        <f t="shared" si="2"/>
        <v>0.42901711576657536</v>
      </c>
      <c r="J71" s="108">
        <f t="shared" si="3"/>
        <v>3.90625E-3</v>
      </c>
      <c r="K71" s="109" t="str">
        <f t="shared" si="4"/>
        <v/>
      </c>
      <c r="L71" s="110">
        <f t="shared" si="5"/>
        <v>3.90625E-3</v>
      </c>
      <c r="M71" s="109">
        <f t="shared" si="6"/>
        <v>7.8124999999999983E-4</v>
      </c>
      <c r="N71" s="107">
        <f t="shared" si="7"/>
        <v>0.24999999999999994</v>
      </c>
      <c r="O71" s="108">
        <f t="shared" si="13"/>
        <v>3.90625E-3</v>
      </c>
      <c r="P71" s="109" t="str">
        <f t="shared" si="8"/>
        <v/>
      </c>
      <c r="Q71" s="103">
        <f t="shared" si="9"/>
        <v>3.90625E-3</v>
      </c>
      <c r="R71" s="109">
        <f t="shared" si="10"/>
        <v>7.8124999999999983E-4</v>
      </c>
      <c r="S71" s="112">
        <f t="shared" si="11"/>
        <v>0.24999999999999994</v>
      </c>
      <c r="T71" s="111">
        <f t="shared" si="12"/>
        <v>3.90625E-3</v>
      </c>
    </row>
    <row r="72" spans="1:20" ht="11.25">
      <c r="A72" s="15" t="s">
        <v>87</v>
      </c>
      <c r="B72" s="102">
        <v>280690</v>
      </c>
      <c r="C72" s="103">
        <v>2.6862007254784201E-2</v>
      </c>
      <c r="D72" s="103">
        <v>1.4871890434364928E-2</v>
      </c>
      <c r="E72" s="104">
        <v>1.3333333333333334E-2</v>
      </c>
      <c r="F72" s="105">
        <f t="shared" si="0"/>
        <v>5.8146513522254377E-3</v>
      </c>
      <c r="G72" s="106">
        <v>4.1196141988821345E-3</v>
      </c>
      <c r="H72" s="106">
        <f t="shared" si="1"/>
        <v>1.6950371533433033E-3</v>
      </c>
      <c r="I72" s="107">
        <f t="shared" si="2"/>
        <v>0.41145531389887308</v>
      </c>
      <c r="J72" s="108">
        <f t="shared" si="3"/>
        <v>5.1495177486026679E-3</v>
      </c>
      <c r="K72" s="109" t="str">
        <f t="shared" si="4"/>
        <v/>
      </c>
      <c r="L72" s="110">
        <f t="shared" si="5"/>
        <v>5.1495177486026679E-3</v>
      </c>
      <c r="M72" s="109">
        <f t="shared" si="6"/>
        <v>1.0299035497205334E-3</v>
      </c>
      <c r="N72" s="107">
        <f t="shared" si="7"/>
        <v>0.24999999999999994</v>
      </c>
      <c r="O72" s="108">
        <f t="shared" si="13"/>
        <v>5.1495177486026679E-3</v>
      </c>
      <c r="P72" s="109" t="str">
        <f t="shared" si="8"/>
        <v/>
      </c>
      <c r="Q72" s="103">
        <f t="shared" si="9"/>
        <v>5.1495177486026679E-3</v>
      </c>
      <c r="R72" s="109">
        <f t="shared" si="10"/>
        <v>1.0299035497205334E-3</v>
      </c>
      <c r="S72" s="112">
        <f t="shared" si="11"/>
        <v>0.24999999999999994</v>
      </c>
      <c r="T72" s="111">
        <f t="shared" si="12"/>
        <v>5.1495177486026679E-3</v>
      </c>
    </row>
    <row r="73" spans="1:20" ht="11.25">
      <c r="A73" s="15" t="s">
        <v>88</v>
      </c>
      <c r="B73" s="102">
        <v>280700</v>
      </c>
      <c r="C73" s="103">
        <v>1.5095270212544892E-2</v>
      </c>
      <c r="D73" s="103">
        <v>1.0713496693036109E-2</v>
      </c>
      <c r="E73" s="104">
        <v>1.3333333333333334E-2</v>
      </c>
      <c r="F73" s="105">
        <f t="shared" si="0"/>
        <v>3.5718868723824968E-3</v>
      </c>
      <c r="G73" s="106">
        <v>3.4077224803733372E-3</v>
      </c>
      <c r="H73" s="106">
        <f t="shared" si="1"/>
        <v>1.6416439200915957E-4</v>
      </c>
      <c r="I73" s="107">
        <f t="shared" si="2"/>
        <v>4.8174225734242987E-2</v>
      </c>
      <c r="J73" s="108">
        <f t="shared" si="3"/>
        <v>3.5718868723824968E-3</v>
      </c>
      <c r="K73" s="109">
        <f t="shared" si="4"/>
        <v>3.5718868723824968E-3</v>
      </c>
      <c r="L73" s="110">
        <f t="shared" si="5"/>
        <v>3.7282877553026562E-3</v>
      </c>
      <c r="M73" s="109">
        <f t="shared" si="6"/>
        <v>3.2056527492931898E-4</v>
      </c>
      <c r="N73" s="107">
        <f t="shared" si="7"/>
        <v>9.4070240982240746E-2</v>
      </c>
      <c r="O73" s="108">
        <f t="shared" si="13"/>
        <v>3.5718868723824968E-3</v>
      </c>
      <c r="P73" s="109">
        <f t="shared" si="8"/>
        <v>3.5718868723824968E-3</v>
      </c>
      <c r="Q73" s="103">
        <f t="shared" si="9"/>
        <v>3.7368671640211444E-3</v>
      </c>
      <c r="R73" s="109">
        <f t="shared" si="10"/>
        <v>3.2914468364780717E-4</v>
      </c>
      <c r="S73" s="107">
        <f t="shared" si="11"/>
        <v>9.6587878133710975E-2</v>
      </c>
      <c r="T73" s="111">
        <f t="shared" si="12"/>
        <v>3.7368671640211444E-3</v>
      </c>
    </row>
    <row r="74" spans="1:20" ht="11.25">
      <c r="A74" s="15" t="s">
        <v>89</v>
      </c>
      <c r="B74" s="102">
        <v>280710</v>
      </c>
      <c r="C74" s="103">
        <v>9.8051063610693334E-3</v>
      </c>
      <c r="D74" s="103">
        <v>1.361801103515453E-2</v>
      </c>
      <c r="E74" s="104">
        <v>1.3333333333333334E-2</v>
      </c>
      <c r="F74" s="105">
        <f t="shared" si="0"/>
        <v>2.7067928093804493E-3</v>
      </c>
      <c r="G74" s="106">
        <v>3.7184131449061481E-3</v>
      </c>
      <c r="H74" s="106">
        <f t="shared" si="1"/>
        <v>-1.0116203355256988E-3</v>
      </c>
      <c r="I74" s="107">
        <f t="shared" si="2"/>
        <v>-0.27205700284045004</v>
      </c>
      <c r="J74" s="108">
        <f t="shared" si="3"/>
        <v>2.7888098586796111E-3</v>
      </c>
      <c r="K74" s="109" t="str">
        <f t="shared" si="4"/>
        <v/>
      </c>
      <c r="L74" s="110">
        <f t="shared" si="5"/>
        <v>2.7888098586796111E-3</v>
      </c>
      <c r="M74" s="109">
        <f t="shared" si="6"/>
        <v>-9.2960328622653703E-4</v>
      </c>
      <c r="N74" s="107">
        <f t="shared" si="7"/>
        <v>-0.25</v>
      </c>
      <c r="O74" s="108">
        <f t="shared" si="13"/>
        <v>2.7888098586796111E-3</v>
      </c>
      <c r="P74" s="109" t="str">
        <f t="shared" si="8"/>
        <v/>
      </c>
      <c r="Q74" s="103">
        <f t="shared" si="9"/>
        <v>2.7888098586796111E-3</v>
      </c>
      <c r="R74" s="109">
        <f t="shared" si="10"/>
        <v>-9.2960328622653703E-4</v>
      </c>
      <c r="S74" s="107">
        <f t="shared" si="11"/>
        <v>-0.25</v>
      </c>
      <c r="T74" s="111">
        <f t="shared" si="12"/>
        <v>2.7888098586796111E-3</v>
      </c>
    </row>
    <row r="75" spans="1:20" ht="11.25">
      <c r="A75" s="15" t="s">
        <v>90</v>
      </c>
      <c r="B75" s="102">
        <v>280720</v>
      </c>
      <c r="C75" s="103">
        <v>1.0739480545713798E-2</v>
      </c>
      <c r="D75" s="103">
        <v>1.4513733349017843E-2</v>
      </c>
      <c r="E75" s="104">
        <v>1.3333333333333334E-2</v>
      </c>
      <c r="F75" s="105">
        <f t="shared" si="0"/>
        <v>2.9018518320323523E-3</v>
      </c>
      <c r="G75" s="106">
        <v>4.3794227855940083E-3</v>
      </c>
      <c r="H75" s="106">
        <f t="shared" si="1"/>
        <v>-1.477570953561656E-3</v>
      </c>
      <c r="I75" s="107">
        <f t="shared" si="2"/>
        <v>-0.33738942913255265</v>
      </c>
      <c r="J75" s="108">
        <f t="shared" si="3"/>
        <v>3.2845670891955064E-3</v>
      </c>
      <c r="K75" s="109" t="str">
        <f t="shared" si="4"/>
        <v/>
      </c>
      <c r="L75" s="110">
        <f t="shared" si="5"/>
        <v>3.2845670891955064E-3</v>
      </c>
      <c r="M75" s="109">
        <f t="shared" si="6"/>
        <v>-1.0948556963985018E-3</v>
      </c>
      <c r="N75" s="107">
        <f t="shared" si="7"/>
        <v>-0.24999999999999994</v>
      </c>
      <c r="O75" s="108">
        <f t="shared" si="13"/>
        <v>3.2845670891955064E-3</v>
      </c>
      <c r="P75" s="109" t="str">
        <f t="shared" si="8"/>
        <v/>
      </c>
      <c r="Q75" s="103">
        <f t="shared" si="9"/>
        <v>3.2845670891955064E-3</v>
      </c>
      <c r="R75" s="109">
        <f t="shared" si="10"/>
        <v>-1.0948556963985018E-3</v>
      </c>
      <c r="S75" s="107">
        <f t="shared" si="11"/>
        <v>-0.24999999999999994</v>
      </c>
      <c r="T75" s="111">
        <f t="shared" si="12"/>
        <v>3.2845670891955064E-3</v>
      </c>
    </row>
    <row r="76" spans="1:20" ht="11.25">
      <c r="A76" s="15" t="s">
        <v>91</v>
      </c>
      <c r="B76" s="102">
        <v>280730</v>
      </c>
      <c r="C76" s="103">
        <v>2.35705799188719E-2</v>
      </c>
      <c r="D76" s="103">
        <v>2.1347058861537257E-2</v>
      </c>
      <c r="E76" s="104">
        <v>1.3333333333333334E-2</v>
      </c>
      <c r="F76" s="105">
        <f t="shared" si="0"/>
        <v>5.4164494845763932E-3</v>
      </c>
      <c r="G76" s="106">
        <v>2.4188664643172504E-3</v>
      </c>
      <c r="H76" s="106">
        <f t="shared" si="1"/>
        <v>2.9975830202591427E-3</v>
      </c>
      <c r="I76" s="107">
        <f t="shared" si="2"/>
        <v>1.2392511386961746</v>
      </c>
      <c r="J76" s="108">
        <f t="shared" si="3"/>
        <v>3.0235830803965629E-3</v>
      </c>
      <c r="K76" s="109" t="str">
        <f t="shared" si="4"/>
        <v/>
      </c>
      <c r="L76" s="110">
        <f t="shared" si="5"/>
        <v>3.0235830803965629E-3</v>
      </c>
      <c r="M76" s="109">
        <f t="shared" si="6"/>
        <v>6.047166160793125E-4</v>
      </c>
      <c r="N76" s="107">
        <f t="shared" si="7"/>
        <v>0.24999999999999994</v>
      </c>
      <c r="O76" s="108">
        <f t="shared" si="13"/>
        <v>3.0235830803965629E-3</v>
      </c>
      <c r="P76" s="109" t="str">
        <f t="shared" si="8"/>
        <v/>
      </c>
      <c r="Q76" s="103">
        <f t="shared" si="9"/>
        <v>3.0235830803965629E-3</v>
      </c>
      <c r="R76" s="109">
        <f t="shared" si="10"/>
        <v>6.047166160793125E-4</v>
      </c>
      <c r="S76" s="112">
        <f t="shared" si="11"/>
        <v>0.24999999999999994</v>
      </c>
      <c r="T76" s="111">
        <f t="shared" si="12"/>
        <v>3.0235830803965629E-3</v>
      </c>
    </row>
    <row r="77" spans="1:20" ht="11.25">
      <c r="A77" s="15" t="s">
        <v>92</v>
      </c>
      <c r="B77" s="102">
        <v>280740</v>
      </c>
      <c r="C77" s="103">
        <v>1.7188566072892868E-2</v>
      </c>
      <c r="D77" s="103">
        <v>1.1408125186731274E-2</v>
      </c>
      <c r="E77" s="104">
        <v>1.3333333333333334E-2</v>
      </c>
      <c r="F77" s="105">
        <f t="shared" si="0"/>
        <v>3.9695189820559878E-3</v>
      </c>
      <c r="G77" s="106">
        <v>4.3692272030417022E-3</v>
      </c>
      <c r="H77" s="106">
        <f t="shared" si="1"/>
        <v>-3.9970822098571446E-4</v>
      </c>
      <c r="I77" s="107">
        <f t="shared" si="2"/>
        <v>-9.1482590035018477E-2</v>
      </c>
      <c r="J77" s="108">
        <f t="shared" si="3"/>
        <v>3.9695189820559878E-3</v>
      </c>
      <c r="K77" s="109">
        <f t="shared" si="4"/>
        <v>3.9695189820559878E-3</v>
      </c>
      <c r="L77" s="110">
        <f t="shared" si="5"/>
        <v>4.1433308343747548E-3</v>
      </c>
      <c r="M77" s="109">
        <f t="shared" si="6"/>
        <v>-2.258963686669474E-4</v>
      </c>
      <c r="N77" s="107">
        <f t="shared" si="7"/>
        <v>-5.1701675872952157E-2</v>
      </c>
      <c r="O77" s="108">
        <f t="shared" si="13"/>
        <v>3.9695189820559878E-3</v>
      </c>
      <c r="P77" s="109">
        <f t="shared" si="8"/>
        <v>3.9695189820559878E-3</v>
      </c>
      <c r="Q77" s="103">
        <f t="shared" si="9"/>
        <v>4.1528653260816933E-3</v>
      </c>
      <c r="R77" s="109">
        <f t="shared" si="10"/>
        <v>-2.1636187696000894E-4</v>
      </c>
      <c r="S77" s="107">
        <f t="shared" si="11"/>
        <v>-4.9519484088487185E-2</v>
      </c>
      <c r="T77" s="111">
        <f t="shared" si="12"/>
        <v>4.1528653260816933E-3</v>
      </c>
    </row>
    <row r="78" spans="1:20" ht="11.25">
      <c r="A78" s="15" t="s">
        <v>93</v>
      </c>
      <c r="B78" s="102">
        <v>280750</v>
      </c>
      <c r="C78" s="103">
        <v>1.4790751022189805E-2</v>
      </c>
      <c r="D78" s="103">
        <v>1.2928494932351712E-2</v>
      </c>
      <c r="E78" s="104">
        <v>1.3333333333333334E-2</v>
      </c>
      <c r="F78" s="105">
        <f t="shared" si="0"/>
        <v>3.5835233652980495E-3</v>
      </c>
      <c r="G78" s="106">
        <v>3.9813515189483853E-3</v>
      </c>
      <c r="H78" s="106">
        <f t="shared" si="1"/>
        <v>-3.9782815365033575E-4</v>
      </c>
      <c r="I78" s="107">
        <f t="shared" si="2"/>
        <v>-9.992289094719678E-2</v>
      </c>
      <c r="J78" s="108">
        <f t="shared" si="3"/>
        <v>3.5835233652980495E-3</v>
      </c>
      <c r="K78" s="109">
        <f t="shared" si="4"/>
        <v>3.5835233652980495E-3</v>
      </c>
      <c r="L78" s="110">
        <f t="shared" si="5"/>
        <v>3.7404337710085747E-3</v>
      </c>
      <c r="M78" s="109">
        <f t="shared" si="6"/>
        <v>-2.4091774793981056E-4</v>
      </c>
      <c r="N78" s="107">
        <f t="shared" si="7"/>
        <v>-6.0511549104170885E-2</v>
      </c>
      <c r="O78" s="108">
        <f t="shared" si="13"/>
        <v>3.5835233652980495E-3</v>
      </c>
      <c r="P78" s="109">
        <f t="shared" si="8"/>
        <v>3.5835233652980495E-3</v>
      </c>
      <c r="Q78" s="103">
        <f t="shared" si="9"/>
        <v>3.7490411297244563E-3</v>
      </c>
      <c r="R78" s="109">
        <f t="shared" si="10"/>
        <v>-2.3231038922392902E-4</v>
      </c>
      <c r="S78" s="107">
        <f t="shared" si="11"/>
        <v>-5.834963029973559E-2</v>
      </c>
      <c r="T78" s="111">
        <f t="shared" si="12"/>
        <v>3.7490411297244563E-3</v>
      </c>
    </row>
    <row r="79" spans="1:20" ht="11.25">
      <c r="A79" s="15" t="s">
        <v>94</v>
      </c>
      <c r="B79" s="102">
        <v>280760</v>
      </c>
      <c r="C79" s="103">
        <v>1.2873101411555309E-2</v>
      </c>
      <c r="D79" s="103">
        <v>1.4275487382152849E-2</v>
      </c>
      <c r="E79" s="104">
        <v>1.3333333333333334E-2</v>
      </c>
      <c r="F79" s="105">
        <f t="shared" si="0"/>
        <v>3.2787562088778741E-3</v>
      </c>
      <c r="G79" s="106">
        <v>3.4607541677501644E-3</v>
      </c>
      <c r="H79" s="106">
        <f t="shared" si="1"/>
        <v>-1.8199795887229031E-4</v>
      </c>
      <c r="I79" s="107">
        <f t="shared" si="2"/>
        <v>-5.258910342961666E-2</v>
      </c>
      <c r="J79" s="108">
        <f t="shared" si="3"/>
        <v>3.2787562088778741E-3</v>
      </c>
      <c r="K79" s="109">
        <f t="shared" si="4"/>
        <v>3.2787562088778741E-3</v>
      </c>
      <c r="L79" s="110">
        <f t="shared" si="5"/>
        <v>3.4223218883828385E-3</v>
      </c>
      <c r="M79" s="109">
        <f t="shared" si="6"/>
        <v>-3.843227936732585E-5</v>
      </c>
      <c r="N79" s="107">
        <f t="shared" si="7"/>
        <v>-1.1105174625076207E-2</v>
      </c>
      <c r="O79" s="108">
        <f t="shared" si="13"/>
        <v>3.2787562088778741E-3</v>
      </c>
      <c r="P79" s="109">
        <f t="shared" si="8"/>
        <v>3.2787562088778741E-3</v>
      </c>
      <c r="Q79" s="103">
        <f t="shared" si="9"/>
        <v>3.4301972188760126E-3</v>
      </c>
      <c r="R79" s="109">
        <f t="shared" si="10"/>
        <v>-3.055694887415172E-5</v>
      </c>
      <c r="S79" s="107">
        <f t="shared" si="11"/>
        <v>-8.8295635555115971E-3</v>
      </c>
      <c r="T79" s="111">
        <f t="shared" si="12"/>
        <v>3.4301972188760126E-3</v>
      </c>
    </row>
    <row r="80" spans="1:20" ht="11.25">
      <c r="A80" s="114"/>
      <c r="B80" s="115"/>
      <c r="C80" s="116"/>
      <c r="D80" s="116"/>
      <c r="E80" s="117"/>
      <c r="F80" s="118">
        <f t="shared" si="0"/>
        <v>0</v>
      </c>
      <c r="G80" s="119">
        <f t="shared" ref="G80:L80" si="14">SUM(G5:G79)</f>
        <v>0.24999999999999989</v>
      </c>
      <c r="H80" s="119">
        <f t="shared" si="14"/>
        <v>0</v>
      </c>
      <c r="I80" s="120">
        <f t="shared" si="14"/>
        <v>1.2635878162862555</v>
      </c>
      <c r="J80" s="121">
        <f t="shared" si="14"/>
        <v>0.24362435132519603</v>
      </c>
      <c r="K80" s="121">
        <f t="shared" si="14"/>
        <v>0.14560720744831426</v>
      </c>
      <c r="L80" s="121">
        <f t="shared" si="14"/>
        <v>0.24999999999999997</v>
      </c>
      <c r="M80" s="122">
        <f t="shared" si="6"/>
        <v>0</v>
      </c>
      <c r="N80" s="123">
        <f t="shared" si="7"/>
        <v>0</v>
      </c>
      <c r="O80" s="121">
        <f t="shared" ref="O80:T80" si="15">SUM(O5:O79)</f>
        <v>0.24384287786007147</v>
      </c>
      <c r="P80" s="121">
        <f t="shared" si="15"/>
        <v>0.13330406635136824</v>
      </c>
      <c r="Q80" s="121">
        <f t="shared" si="15"/>
        <v>0.24999999999999997</v>
      </c>
      <c r="R80" s="121">
        <f t="shared" si="15"/>
        <v>-1.2576745200831851E-17</v>
      </c>
      <c r="S80" s="124">
        <f t="shared" si="15"/>
        <v>0.58299412590520139</v>
      </c>
      <c r="T80" s="121">
        <f t="shared" si="15"/>
        <v>0.24999999999999997</v>
      </c>
    </row>
    <row r="81" spans="1:20" ht="9.75" customHeight="1">
      <c r="A81" s="125"/>
      <c r="B81" s="126"/>
      <c r="C81" s="127"/>
      <c r="D81" s="127"/>
      <c r="E81" s="128"/>
      <c r="F81" s="129"/>
      <c r="G81" s="130"/>
      <c r="H81" s="130"/>
      <c r="I81" s="131"/>
      <c r="J81" s="132"/>
      <c r="K81" s="132"/>
      <c r="L81" s="133"/>
      <c r="M81" s="133"/>
      <c r="N81" s="134"/>
      <c r="O81" s="134"/>
      <c r="P81" s="134"/>
      <c r="Q81" s="134"/>
      <c r="R81" s="134"/>
      <c r="S81" s="135"/>
      <c r="T81" s="136"/>
    </row>
    <row r="82" spans="1:20" ht="9.75" customHeight="1">
      <c r="A82" s="125"/>
      <c r="B82" s="126"/>
      <c r="C82" s="127"/>
      <c r="D82" s="127"/>
      <c r="E82" s="128"/>
      <c r="Q82" s="127"/>
      <c r="S82" s="137"/>
    </row>
    <row r="83" spans="1:20" ht="9.75" customHeight="1">
      <c r="A83" s="125"/>
      <c r="B83" s="126"/>
      <c r="C83" s="127"/>
      <c r="D83" s="127"/>
      <c r="E83" s="128"/>
      <c r="Q83" s="127"/>
      <c r="S83" s="137"/>
    </row>
    <row r="84" spans="1:20" ht="9.75" customHeight="1">
      <c r="A84" s="125"/>
      <c r="B84" s="126"/>
      <c r="C84" s="127"/>
      <c r="D84" s="127"/>
      <c r="E84" s="128"/>
      <c r="Q84" s="127"/>
      <c r="S84" s="137"/>
    </row>
    <row r="85" spans="1:20" ht="9.75" customHeight="1">
      <c r="A85" s="125"/>
      <c r="B85" s="126"/>
      <c r="C85" s="127"/>
      <c r="D85" s="127"/>
      <c r="E85" s="128"/>
      <c r="Q85" s="127"/>
      <c r="S85" s="137"/>
    </row>
    <row r="86" spans="1:20" ht="9.75" customHeight="1">
      <c r="A86" s="125"/>
      <c r="B86" s="126"/>
      <c r="C86" s="127"/>
      <c r="D86" s="127"/>
      <c r="E86" s="128"/>
      <c r="Q86" s="127"/>
      <c r="S86" s="137"/>
    </row>
    <row r="87" spans="1:20" ht="9.75" customHeight="1">
      <c r="A87" s="125"/>
      <c r="B87" s="126"/>
      <c r="C87" s="127"/>
      <c r="D87" s="127"/>
      <c r="E87" s="128"/>
      <c r="Q87" s="127"/>
      <c r="S87" s="137"/>
    </row>
    <row r="88" spans="1:20" ht="9.75" customHeight="1">
      <c r="A88" s="125"/>
      <c r="B88" s="126"/>
      <c r="C88" s="127"/>
      <c r="D88" s="127"/>
      <c r="E88" s="128"/>
      <c r="Q88" s="127"/>
      <c r="S88" s="137"/>
    </row>
    <row r="89" spans="1:20" ht="9.75" customHeight="1">
      <c r="A89" s="125"/>
      <c r="B89" s="126"/>
      <c r="C89" s="127"/>
      <c r="D89" s="127"/>
      <c r="E89" s="128"/>
      <c r="Q89" s="127"/>
      <c r="S89" s="137"/>
    </row>
    <row r="90" spans="1:20" ht="9.75" customHeight="1">
      <c r="A90" s="125"/>
      <c r="B90" s="126"/>
      <c r="C90" s="127"/>
      <c r="D90" s="127"/>
      <c r="E90" s="128"/>
      <c r="Q90" s="127"/>
      <c r="S90" s="137"/>
    </row>
    <row r="91" spans="1:20" ht="9.75" customHeight="1">
      <c r="A91" s="125"/>
      <c r="B91" s="126"/>
      <c r="C91" s="127"/>
      <c r="D91" s="127"/>
      <c r="E91" s="128"/>
      <c r="Q91" s="127"/>
      <c r="S91" s="137"/>
    </row>
    <row r="92" spans="1:20" ht="9.75" customHeight="1">
      <c r="A92" s="125"/>
      <c r="B92" s="126"/>
      <c r="C92" s="127"/>
      <c r="D92" s="127"/>
      <c r="E92" s="128"/>
      <c r="Q92" s="127"/>
      <c r="S92" s="137"/>
    </row>
    <row r="93" spans="1:20" ht="9.75" customHeight="1">
      <c r="A93" s="125"/>
      <c r="B93" s="126"/>
      <c r="C93" s="127"/>
      <c r="D93" s="127"/>
      <c r="E93" s="128"/>
      <c r="Q93" s="127"/>
      <c r="S93" s="137"/>
    </row>
    <row r="94" spans="1:20" ht="9.75" customHeight="1">
      <c r="A94" s="125"/>
      <c r="B94" s="126"/>
      <c r="C94" s="127"/>
      <c r="D94" s="127"/>
      <c r="E94" s="128"/>
      <c r="Q94" s="127"/>
      <c r="S94" s="137"/>
    </row>
    <row r="95" spans="1:20" ht="9.75" customHeight="1">
      <c r="A95" s="125"/>
      <c r="B95" s="126"/>
      <c r="C95" s="127"/>
      <c r="D95" s="127"/>
      <c r="E95" s="128"/>
      <c r="Q95" s="127"/>
      <c r="S95" s="137"/>
    </row>
    <row r="96" spans="1:20" ht="9.75" customHeight="1">
      <c r="A96" s="125"/>
      <c r="B96" s="126"/>
      <c r="C96" s="127"/>
      <c r="D96" s="127"/>
      <c r="E96" s="128"/>
      <c r="Q96" s="127"/>
      <c r="S96" s="137"/>
    </row>
    <row r="97" spans="1:19" ht="9.75" customHeight="1">
      <c r="A97" s="125"/>
      <c r="B97" s="126"/>
      <c r="C97" s="127"/>
      <c r="D97" s="127"/>
      <c r="E97" s="128"/>
      <c r="Q97" s="127"/>
      <c r="S97" s="137"/>
    </row>
    <row r="98" spans="1:19" ht="9.75" customHeight="1">
      <c r="A98" s="125"/>
      <c r="B98" s="126"/>
      <c r="C98" s="127"/>
      <c r="D98" s="127"/>
      <c r="E98" s="128"/>
      <c r="Q98" s="127"/>
      <c r="S98" s="137"/>
    </row>
    <row r="99" spans="1:19" ht="9.75" customHeight="1">
      <c r="A99" s="125"/>
      <c r="B99" s="126"/>
      <c r="C99" s="127"/>
      <c r="D99" s="127"/>
      <c r="E99" s="128"/>
      <c r="Q99" s="127"/>
      <c r="S99" s="137"/>
    </row>
    <row r="100" spans="1:19" ht="9.75" customHeight="1">
      <c r="A100" s="125"/>
      <c r="B100" s="126"/>
      <c r="C100" s="127"/>
      <c r="D100" s="127"/>
      <c r="E100" s="128"/>
      <c r="Q100" s="127"/>
      <c r="S100" s="137"/>
    </row>
    <row r="101" spans="1:19" ht="9.75" customHeight="1">
      <c r="A101" s="125"/>
      <c r="B101" s="126"/>
      <c r="C101" s="127"/>
      <c r="D101" s="127"/>
      <c r="E101" s="128"/>
      <c r="Q101" s="127"/>
      <c r="S101" s="137"/>
    </row>
    <row r="102" spans="1:19" ht="9.75" customHeight="1">
      <c r="A102" s="125"/>
      <c r="B102" s="126"/>
      <c r="C102" s="127"/>
      <c r="D102" s="127"/>
      <c r="E102" s="128"/>
      <c r="Q102" s="127"/>
      <c r="S102" s="137"/>
    </row>
    <row r="103" spans="1:19" ht="9.75" customHeight="1">
      <c r="A103" s="125"/>
      <c r="B103" s="126"/>
      <c r="C103" s="127"/>
      <c r="D103" s="127"/>
      <c r="E103" s="128"/>
      <c r="Q103" s="127"/>
      <c r="S103" s="137"/>
    </row>
    <row r="104" spans="1:19" ht="9.75" customHeight="1">
      <c r="A104" s="125"/>
      <c r="B104" s="126"/>
      <c r="C104" s="127"/>
      <c r="D104" s="127"/>
      <c r="E104" s="128"/>
      <c r="Q104" s="127"/>
      <c r="S104" s="137"/>
    </row>
    <row r="105" spans="1:19" ht="9.75" customHeight="1">
      <c r="A105" s="125"/>
      <c r="B105" s="126"/>
      <c r="C105" s="127"/>
      <c r="D105" s="127"/>
      <c r="E105" s="128"/>
      <c r="Q105" s="127"/>
      <c r="S105" s="137"/>
    </row>
    <row r="106" spans="1:19" ht="9.75" customHeight="1">
      <c r="A106" s="125"/>
      <c r="B106" s="126"/>
      <c r="C106" s="127"/>
      <c r="D106" s="127"/>
      <c r="E106" s="128"/>
      <c r="Q106" s="127"/>
      <c r="S106" s="137"/>
    </row>
    <row r="107" spans="1:19" ht="9.75" customHeight="1">
      <c r="A107" s="125"/>
      <c r="B107" s="126"/>
      <c r="C107" s="127"/>
      <c r="D107" s="127"/>
      <c r="E107" s="128"/>
      <c r="Q107" s="127"/>
      <c r="S107" s="137"/>
    </row>
    <row r="108" spans="1:19" ht="9.75" customHeight="1">
      <c r="A108" s="125"/>
      <c r="B108" s="126"/>
      <c r="C108" s="127"/>
      <c r="D108" s="127"/>
      <c r="E108" s="128"/>
      <c r="Q108" s="127"/>
      <c r="S108" s="137"/>
    </row>
    <row r="109" spans="1:19" ht="9.75" customHeight="1">
      <c r="A109" s="125"/>
      <c r="B109" s="126"/>
      <c r="C109" s="127"/>
      <c r="D109" s="127"/>
      <c r="E109" s="128"/>
      <c r="Q109" s="127"/>
      <c r="S109" s="137"/>
    </row>
    <row r="110" spans="1:19" ht="9.75" customHeight="1">
      <c r="A110" s="125"/>
      <c r="B110" s="126"/>
      <c r="C110" s="127"/>
      <c r="D110" s="127"/>
      <c r="E110" s="128"/>
      <c r="Q110" s="127"/>
      <c r="S110" s="137"/>
    </row>
    <row r="111" spans="1:19" ht="9.75" customHeight="1">
      <c r="A111" s="125"/>
      <c r="B111" s="126"/>
      <c r="C111" s="127"/>
      <c r="D111" s="127"/>
      <c r="E111" s="128"/>
      <c r="Q111" s="127"/>
      <c r="S111" s="137"/>
    </row>
    <row r="112" spans="1:19" ht="9.75" customHeight="1">
      <c r="A112" s="125"/>
      <c r="B112" s="126"/>
      <c r="C112" s="127"/>
      <c r="D112" s="127"/>
      <c r="E112" s="128"/>
      <c r="Q112" s="127"/>
      <c r="S112" s="137"/>
    </row>
    <row r="113" spans="1:19" ht="9.75" customHeight="1">
      <c r="A113" s="125"/>
      <c r="B113" s="126"/>
      <c r="C113" s="127"/>
      <c r="D113" s="127"/>
      <c r="E113" s="128"/>
      <c r="Q113" s="127"/>
      <c r="S113" s="137"/>
    </row>
    <row r="114" spans="1:19" ht="9.75" customHeight="1">
      <c r="A114" s="125"/>
      <c r="B114" s="126"/>
      <c r="C114" s="127"/>
      <c r="D114" s="127"/>
      <c r="E114" s="128"/>
      <c r="Q114" s="127"/>
      <c r="S114" s="137"/>
    </row>
    <row r="115" spans="1:19" ht="9.75" customHeight="1">
      <c r="A115" s="125"/>
      <c r="B115" s="126"/>
      <c r="C115" s="127"/>
      <c r="D115" s="127"/>
      <c r="E115" s="128"/>
      <c r="Q115" s="127"/>
      <c r="S115" s="137"/>
    </row>
    <row r="116" spans="1:19" ht="9.75" customHeight="1">
      <c r="A116" s="125"/>
      <c r="B116" s="126"/>
      <c r="C116" s="127"/>
      <c r="D116" s="127"/>
      <c r="E116" s="128"/>
      <c r="Q116" s="127"/>
      <c r="S116" s="137"/>
    </row>
    <row r="117" spans="1:19" ht="9.75" customHeight="1">
      <c r="A117" s="125"/>
      <c r="B117" s="126"/>
      <c r="C117" s="127"/>
      <c r="D117" s="127"/>
      <c r="E117" s="128"/>
      <c r="Q117" s="127"/>
      <c r="S117" s="137"/>
    </row>
    <row r="118" spans="1:19" ht="9.75" customHeight="1">
      <c r="A118" s="125"/>
      <c r="B118" s="126"/>
      <c r="C118" s="127"/>
      <c r="D118" s="127"/>
      <c r="E118" s="128"/>
      <c r="Q118" s="127"/>
      <c r="S118" s="137"/>
    </row>
    <row r="119" spans="1:19" ht="9.75" customHeight="1">
      <c r="A119" s="125"/>
      <c r="B119" s="126"/>
      <c r="C119" s="127"/>
      <c r="D119" s="127"/>
      <c r="E119" s="128"/>
      <c r="Q119" s="127"/>
      <c r="S119" s="137"/>
    </row>
    <row r="120" spans="1:19" ht="9.75" customHeight="1">
      <c r="A120" s="125"/>
      <c r="B120" s="126"/>
      <c r="C120" s="127"/>
      <c r="D120" s="127"/>
      <c r="E120" s="128"/>
      <c r="Q120" s="127"/>
      <c r="S120" s="137"/>
    </row>
    <row r="121" spans="1:19" ht="9.75" customHeight="1">
      <c r="A121" s="125"/>
      <c r="B121" s="126"/>
      <c r="C121" s="127"/>
      <c r="D121" s="127"/>
      <c r="E121" s="128"/>
      <c r="Q121" s="127"/>
      <c r="S121" s="137"/>
    </row>
    <row r="122" spans="1:19" ht="9.75" customHeight="1">
      <c r="A122" s="125"/>
      <c r="B122" s="126"/>
      <c r="C122" s="127"/>
      <c r="D122" s="127"/>
      <c r="E122" s="128"/>
      <c r="Q122" s="127"/>
      <c r="S122" s="137"/>
    </row>
    <row r="123" spans="1:19" ht="9.75" customHeight="1">
      <c r="A123" s="125"/>
      <c r="B123" s="126"/>
      <c r="C123" s="127"/>
      <c r="D123" s="127"/>
      <c r="E123" s="128"/>
      <c r="Q123" s="127"/>
      <c r="S123" s="137"/>
    </row>
    <row r="124" spans="1:19" ht="9.75" customHeight="1">
      <c r="A124" s="125"/>
      <c r="B124" s="126"/>
      <c r="C124" s="127"/>
      <c r="D124" s="127"/>
      <c r="E124" s="128"/>
      <c r="Q124" s="127"/>
      <c r="S124" s="137"/>
    </row>
    <row r="125" spans="1:19" ht="9.75" customHeight="1">
      <c r="A125" s="125"/>
      <c r="B125" s="126"/>
      <c r="C125" s="127"/>
      <c r="D125" s="127"/>
      <c r="E125" s="128"/>
      <c r="Q125" s="127"/>
      <c r="S125" s="137"/>
    </row>
    <row r="126" spans="1:19" ht="9.75" customHeight="1">
      <c r="A126" s="125"/>
      <c r="B126" s="126"/>
      <c r="C126" s="127"/>
      <c r="D126" s="127"/>
      <c r="E126" s="128"/>
      <c r="Q126" s="127"/>
      <c r="S126" s="137"/>
    </row>
    <row r="127" spans="1:19" ht="9.75" customHeight="1">
      <c r="A127" s="125"/>
      <c r="B127" s="126"/>
      <c r="C127" s="127"/>
      <c r="D127" s="127"/>
      <c r="E127" s="128"/>
      <c r="Q127" s="127"/>
      <c r="S127" s="137"/>
    </row>
    <row r="128" spans="1:19" ht="9.75" customHeight="1">
      <c r="A128" s="125"/>
      <c r="B128" s="126"/>
      <c r="C128" s="127"/>
      <c r="D128" s="127"/>
      <c r="E128" s="128"/>
      <c r="Q128" s="127"/>
      <c r="S128" s="137"/>
    </row>
    <row r="129" spans="1:19" ht="9.75" customHeight="1">
      <c r="A129" s="125"/>
      <c r="B129" s="126"/>
      <c r="C129" s="127"/>
      <c r="D129" s="127"/>
      <c r="E129" s="128"/>
      <c r="Q129" s="127"/>
      <c r="S129" s="137"/>
    </row>
    <row r="130" spans="1:19" ht="9.75" customHeight="1">
      <c r="A130" s="125"/>
      <c r="B130" s="126"/>
      <c r="C130" s="127"/>
      <c r="D130" s="127"/>
      <c r="E130" s="128"/>
      <c r="Q130" s="127"/>
      <c r="S130" s="137"/>
    </row>
    <row r="131" spans="1:19" ht="9.75" customHeight="1">
      <c r="A131" s="125"/>
      <c r="B131" s="126"/>
      <c r="C131" s="127"/>
      <c r="D131" s="127"/>
      <c r="E131" s="128"/>
      <c r="Q131" s="127"/>
      <c r="S131" s="137"/>
    </row>
    <row r="132" spans="1:19" ht="9.75" customHeight="1">
      <c r="A132" s="125"/>
      <c r="B132" s="126"/>
      <c r="C132" s="127"/>
      <c r="D132" s="127"/>
      <c r="E132" s="128"/>
      <c r="Q132" s="127"/>
      <c r="S132" s="137"/>
    </row>
    <row r="133" spans="1:19" ht="9.75" customHeight="1">
      <c r="A133" s="125"/>
      <c r="B133" s="126"/>
      <c r="C133" s="127"/>
      <c r="D133" s="127"/>
      <c r="E133" s="128"/>
      <c r="Q133" s="127"/>
      <c r="S133" s="137"/>
    </row>
    <row r="134" spans="1:19" ht="9.75" customHeight="1">
      <c r="A134" s="125"/>
      <c r="B134" s="126"/>
      <c r="C134" s="127"/>
      <c r="D134" s="127"/>
      <c r="E134" s="128"/>
      <c r="Q134" s="127"/>
      <c r="S134" s="137"/>
    </row>
    <row r="135" spans="1:19" ht="9.75" customHeight="1">
      <c r="A135" s="125"/>
      <c r="B135" s="126"/>
      <c r="C135" s="127"/>
      <c r="D135" s="127"/>
      <c r="E135" s="128"/>
      <c r="Q135" s="127"/>
      <c r="S135" s="137"/>
    </row>
    <row r="136" spans="1:19" ht="9.75" customHeight="1">
      <c r="A136" s="125"/>
      <c r="B136" s="126"/>
      <c r="C136" s="127"/>
      <c r="D136" s="127"/>
      <c r="E136" s="128"/>
      <c r="Q136" s="127"/>
      <c r="S136" s="137"/>
    </row>
    <row r="137" spans="1:19" ht="9.75" customHeight="1">
      <c r="A137" s="125"/>
      <c r="B137" s="126"/>
      <c r="C137" s="127"/>
      <c r="D137" s="127"/>
      <c r="E137" s="128"/>
      <c r="Q137" s="127"/>
      <c r="S137" s="137"/>
    </row>
    <row r="138" spans="1:19" ht="9.75" customHeight="1">
      <c r="A138" s="125"/>
      <c r="B138" s="126"/>
      <c r="C138" s="127"/>
      <c r="D138" s="127"/>
      <c r="E138" s="128"/>
      <c r="Q138" s="127"/>
      <c r="S138" s="137"/>
    </row>
    <row r="139" spans="1:19" ht="9.75" customHeight="1">
      <c r="A139" s="125"/>
      <c r="B139" s="126"/>
      <c r="C139" s="127"/>
      <c r="D139" s="127"/>
      <c r="E139" s="128"/>
      <c r="Q139" s="127"/>
      <c r="S139" s="137"/>
    </row>
    <row r="140" spans="1:19" ht="9.75" customHeight="1">
      <c r="A140" s="125"/>
      <c r="B140" s="126"/>
      <c r="C140" s="127"/>
      <c r="D140" s="127"/>
      <c r="E140" s="128"/>
      <c r="Q140" s="127"/>
      <c r="S140" s="137"/>
    </row>
    <row r="141" spans="1:19" ht="9.75" customHeight="1">
      <c r="A141" s="125"/>
      <c r="B141" s="126"/>
      <c r="C141" s="127"/>
      <c r="D141" s="127"/>
      <c r="E141" s="128"/>
      <c r="Q141" s="127"/>
      <c r="S141" s="137"/>
    </row>
    <row r="142" spans="1:19" ht="9.75" customHeight="1">
      <c r="A142" s="125"/>
      <c r="B142" s="126"/>
      <c r="C142" s="127"/>
      <c r="D142" s="127"/>
      <c r="E142" s="128"/>
      <c r="Q142" s="127"/>
      <c r="S142" s="137"/>
    </row>
    <row r="143" spans="1:19" ht="9.75" customHeight="1">
      <c r="A143" s="125"/>
      <c r="B143" s="126"/>
      <c r="C143" s="127"/>
      <c r="D143" s="127"/>
      <c r="E143" s="128"/>
      <c r="Q143" s="127"/>
      <c r="S143" s="137"/>
    </row>
    <row r="144" spans="1:19" ht="9.75" customHeight="1">
      <c r="A144" s="125"/>
      <c r="B144" s="126"/>
      <c r="C144" s="127"/>
      <c r="D144" s="127"/>
      <c r="E144" s="128"/>
      <c r="Q144" s="127"/>
      <c r="S144" s="137"/>
    </row>
    <row r="145" spans="1:19" ht="9.75" customHeight="1">
      <c r="A145" s="125"/>
      <c r="B145" s="126"/>
      <c r="C145" s="127"/>
      <c r="D145" s="127"/>
      <c r="E145" s="128"/>
      <c r="Q145" s="127"/>
      <c r="S145" s="137"/>
    </row>
    <row r="146" spans="1:19" ht="9.75" customHeight="1">
      <c r="A146" s="125"/>
      <c r="B146" s="126"/>
      <c r="C146" s="127"/>
      <c r="D146" s="127"/>
      <c r="E146" s="128"/>
      <c r="Q146" s="127"/>
      <c r="S146" s="137"/>
    </row>
    <row r="147" spans="1:19" ht="9.75" customHeight="1">
      <c r="A147" s="125"/>
      <c r="B147" s="126"/>
      <c r="C147" s="127"/>
      <c r="D147" s="127"/>
      <c r="E147" s="128"/>
      <c r="Q147" s="127"/>
      <c r="S147" s="137"/>
    </row>
    <row r="148" spans="1:19" ht="9.75" customHeight="1">
      <c r="A148" s="125"/>
      <c r="B148" s="126"/>
      <c r="C148" s="127"/>
      <c r="D148" s="127"/>
      <c r="E148" s="128"/>
      <c r="Q148" s="127"/>
      <c r="S148" s="137"/>
    </row>
    <row r="149" spans="1:19" ht="9.75" customHeight="1">
      <c r="A149" s="125"/>
      <c r="B149" s="126"/>
      <c r="C149" s="127"/>
      <c r="D149" s="127"/>
      <c r="E149" s="128"/>
      <c r="Q149" s="127"/>
      <c r="S149" s="137"/>
    </row>
    <row r="150" spans="1:19" ht="9.75" customHeight="1">
      <c r="A150" s="125"/>
      <c r="B150" s="126"/>
      <c r="C150" s="127"/>
      <c r="D150" s="127"/>
      <c r="E150" s="128"/>
      <c r="Q150" s="127"/>
      <c r="S150" s="137"/>
    </row>
    <row r="151" spans="1:19" ht="9.75" customHeight="1">
      <c r="A151" s="125"/>
      <c r="B151" s="126"/>
      <c r="C151" s="127"/>
      <c r="D151" s="127"/>
      <c r="E151" s="128"/>
      <c r="Q151" s="127"/>
      <c r="S151" s="137"/>
    </row>
    <row r="152" spans="1:19" ht="9.75" customHeight="1">
      <c r="A152" s="125"/>
      <c r="B152" s="126"/>
      <c r="C152" s="127"/>
      <c r="D152" s="127"/>
      <c r="E152" s="128"/>
      <c r="Q152" s="127"/>
      <c r="S152" s="137"/>
    </row>
    <row r="153" spans="1:19" ht="9.75" customHeight="1">
      <c r="A153" s="125"/>
      <c r="B153" s="126"/>
      <c r="C153" s="127"/>
      <c r="D153" s="127"/>
      <c r="E153" s="128"/>
      <c r="Q153" s="127"/>
      <c r="S153" s="137"/>
    </row>
    <row r="154" spans="1:19" ht="9.75" customHeight="1">
      <c r="A154" s="125"/>
      <c r="B154" s="126"/>
      <c r="C154" s="127"/>
      <c r="D154" s="127"/>
      <c r="E154" s="128"/>
      <c r="Q154" s="127"/>
      <c r="S154" s="137"/>
    </row>
    <row r="155" spans="1:19" ht="9.75" customHeight="1">
      <c r="A155" s="125"/>
      <c r="B155" s="126"/>
      <c r="C155" s="127"/>
      <c r="D155" s="127"/>
      <c r="E155" s="128"/>
      <c r="Q155" s="127"/>
      <c r="S155" s="137"/>
    </row>
    <row r="156" spans="1:19" ht="9.75" customHeight="1">
      <c r="A156" s="125"/>
      <c r="B156" s="126"/>
      <c r="C156" s="127"/>
      <c r="D156" s="127"/>
      <c r="E156" s="128"/>
      <c r="Q156" s="127"/>
      <c r="S156" s="137"/>
    </row>
    <row r="157" spans="1:19" ht="9.75" customHeight="1">
      <c r="A157" s="125"/>
      <c r="B157" s="126"/>
      <c r="C157" s="127"/>
      <c r="D157" s="127"/>
      <c r="E157" s="128"/>
      <c r="Q157" s="127"/>
      <c r="S157" s="137"/>
    </row>
    <row r="158" spans="1:19" ht="9.75" customHeight="1">
      <c r="A158" s="125"/>
      <c r="B158" s="126"/>
      <c r="C158" s="127"/>
      <c r="D158" s="127"/>
      <c r="E158" s="128"/>
      <c r="Q158" s="127"/>
      <c r="S158" s="137"/>
    </row>
    <row r="159" spans="1:19" ht="9.75" customHeight="1">
      <c r="A159" s="125"/>
      <c r="B159" s="126"/>
      <c r="C159" s="127"/>
      <c r="D159" s="127"/>
      <c r="E159" s="128"/>
      <c r="Q159" s="127"/>
      <c r="S159" s="137"/>
    </row>
    <row r="160" spans="1:19" ht="9.75" customHeight="1">
      <c r="A160" s="125"/>
      <c r="B160" s="126"/>
      <c r="C160" s="127"/>
      <c r="D160" s="127"/>
      <c r="E160" s="128"/>
      <c r="Q160" s="127"/>
      <c r="S160" s="137"/>
    </row>
    <row r="161" spans="1:19" ht="9.75" customHeight="1">
      <c r="A161" s="125"/>
      <c r="B161" s="126"/>
      <c r="C161" s="127"/>
      <c r="D161" s="127"/>
      <c r="E161" s="128"/>
      <c r="Q161" s="127"/>
      <c r="S161" s="137"/>
    </row>
    <row r="162" spans="1:19" ht="9.75" customHeight="1">
      <c r="A162" s="125"/>
      <c r="B162" s="126"/>
      <c r="C162" s="127"/>
      <c r="D162" s="127"/>
      <c r="E162" s="128"/>
      <c r="Q162" s="127"/>
      <c r="S162" s="137"/>
    </row>
    <row r="163" spans="1:19" ht="9.75" customHeight="1">
      <c r="A163" s="125"/>
      <c r="B163" s="126"/>
      <c r="C163" s="127"/>
      <c r="D163" s="127"/>
      <c r="E163" s="128"/>
      <c r="Q163" s="127"/>
      <c r="S163" s="137"/>
    </row>
    <row r="164" spans="1:19" ht="9.75" customHeight="1">
      <c r="A164" s="125"/>
      <c r="B164" s="126"/>
      <c r="C164" s="127"/>
      <c r="D164" s="127"/>
      <c r="E164" s="128"/>
      <c r="Q164" s="127"/>
      <c r="S164" s="137"/>
    </row>
    <row r="165" spans="1:19" ht="9.75" customHeight="1">
      <c r="A165" s="125"/>
      <c r="B165" s="126"/>
      <c r="C165" s="127"/>
      <c r="D165" s="127"/>
      <c r="E165" s="128"/>
      <c r="Q165" s="127"/>
      <c r="S165" s="137"/>
    </row>
    <row r="166" spans="1:19" ht="9.75" customHeight="1">
      <c r="A166" s="125"/>
      <c r="B166" s="126"/>
      <c r="C166" s="127"/>
      <c r="D166" s="127"/>
      <c r="E166" s="128"/>
      <c r="Q166" s="127"/>
      <c r="S166" s="137"/>
    </row>
    <row r="167" spans="1:19" ht="9.75" customHeight="1">
      <c r="A167" s="125"/>
      <c r="B167" s="126"/>
      <c r="C167" s="127"/>
      <c r="D167" s="127"/>
      <c r="E167" s="128"/>
      <c r="Q167" s="127"/>
      <c r="S167" s="137"/>
    </row>
    <row r="168" spans="1:19" ht="9.75" customHeight="1">
      <c r="A168" s="125"/>
      <c r="B168" s="126"/>
      <c r="C168" s="127"/>
      <c r="D168" s="127"/>
      <c r="E168" s="128"/>
      <c r="Q168" s="127"/>
      <c r="S168" s="137"/>
    </row>
    <row r="169" spans="1:19" ht="9.75" customHeight="1">
      <c r="A169" s="125"/>
      <c r="B169" s="126"/>
      <c r="C169" s="127"/>
      <c r="D169" s="127"/>
      <c r="E169" s="128"/>
      <c r="Q169" s="127"/>
      <c r="S169" s="137"/>
    </row>
    <row r="170" spans="1:19" ht="9.75" customHeight="1">
      <c r="A170" s="125"/>
      <c r="B170" s="126"/>
      <c r="C170" s="127"/>
      <c r="D170" s="127"/>
      <c r="E170" s="128"/>
      <c r="Q170" s="127"/>
      <c r="S170" s="137"/>
    </row>
    <row r="171" spans="1:19" ht="9.75" customHeight="1">
      <c r="A171" s="125"/>
      <c r="B171" s="126"/>
      <c r="C171" s="127"/>
      <c r="D171" s="127"/>
      <c r="E171" s="128"/>
      <c r="Q171" s="127"/>
      <c r="S171" s="137"/>
    </row>
    <row r="172" spans="1:19" ht="9.75" customHeight="1">
      <c r="A172" s="125"/>
      <c r="B172" s="126"/>
      <c r="C172" s="127"/>
      <c r="D172" s="127"/>
      <c r="E172" s="128"/>
      <c r="Q172" s="127"/>
      <c r="S172" s="137"/>
    </row>
    <row r="173" spans="1:19" ht="9.75" customHeight="1">
      <c r="A173" s="125"/>
      <c r="B173" s="126"/>
      <c r="C173" s="127"/>
      <c r="D173" s="127"/>
      <c r="E173" s="128"/>
      <c r="Q173" s="127"/>
      <c r="S173" s="137"/>
    </row>
    <row r="174" spans="1:19" ht="9.75" customHeight="1">
      <c r="A174" s="125"/>
      <c r="B174" s="126"/>
      <c r="C174" s="127"/>
      <c r="D174" s="127"/>
      <c r="E174" s="128"/>
      <c r="Q174" s="127"/>
      <c r="S174" s="137"/>
    </row>
    <row r="175" spans="1:19" ht="9.75" customHeight="1">
      <c r="A175" s="125"/>
      <c r="B175" s="126"/>
      <c r="C175" s="127"/>
      <c r="D175" s="127"/>
      <c r="E175" s="128"/>
      <c r="Q175" s="127"/>
      <c r="S175" s="137"/>
    </row>
    <row r="176" spans="1:19" ht="9.75" customHeight="1">
      <c r="A176" s="125"/>
      <c r="B176" s="126"/>
      <c r="C176" s="127"/>
      <c r="D176" s="127"/>
      <c r="E176" s="128"/>
      <c r="Q176" s="127"/>
      <c r="S176" s="137"/>
    </row>
    <row r="177" spans="1:19" ht="9.75" customHeight="1">
      <c r="A177" s="125"/>
      <c r="B177" s="126"/>
      <c r="C177" s="127"/>
      <c r="D177" s="127"/>
      <c r="E177" s="128"/>
      <c r="Q177" s="127"/>
      <c r="S177" s="137"/>
    </row>
    <row r="178" spans="1:19" ht="9.75" customHeight="1">
      <c r="A178" s="125"/>
      <c r="B178" s="126"/>
      <c r="C178" s="127"/>
      <c r="D178" s="127"/>
      <c r="E178" s="128"/>
      <c r="Q178" s="127"/>
      <c r="S178" s="137"/>
    </row>
    <row r="179" spans="1:19" ht="9.75" customHeight="1">
      <c r="A179" s="125"/>
      <c r="B179" s="126"/>
      <c r="C179" s="127"/>
      <c r="D179" s="127"/>
      <c r="E179" s="128"/>
      <c r="Q179" s="127"/>
      <c r="S179" s="137"/>
    </row>
    <row r="180" spans="1:19" ht="9.75" customHeight="1">
      <c r="A180" s="125"/>
      <c r="B180" s="126"/>
      <c r="C180" s="127"/>
      <c r="D180" s="127"/>
      <c r="E180" s="128"/>
      <c r="Q180" s="127"/>
      <c r="S180" s="137"/>
    </row>
    <row r="181" spans="1:19" ht="9.75" customHeight="1">
      <c r="A181" s="125"/>
      <c r="B181" s="126"/>
      <c r="C181" s="127"/>
      <c r="D181" s="127"/>
      <c r="E181" s="128"/>
      <c r="Q181" s="127"/>
      <c r="S181" s="137"/>
    </row>
    <row r="182" spans="1:19" ht="9.75" customHeight="1">
      <c r="A182" s="125"/>
      <c r="B182" s="126"/>
      <c r="C182" s="127"/>
      <c r="D182" s="127"/>
      <c r="E182" s="128"/>
      <c r="Q182" s="127"/>
      <c r="S182" s="137"/>
    </row>
    <row r="183" spans="1:19" ht="9.75" customHeight="1">
      <c r="A183" s="125"/>
      <c r="B183" s="126"/>
      <c r="C183" s="127"/>
      <c r="D183" s="127"/>
      <c r="E183" s="128"/>
      <c r="Q183" s="127"/>
      <c r="S183" s="137"/>
    </row>
    <row r="184" spans="1:19" ht="9.75" customHeight="1">
      <c r="A184" s="125"/>
      <c r="B184" s="126"/>
      <c r="C184" s="127"/>
      <c r="D184" s="127"/>
      <c r="E184" s="128"/>
      <c r="Q184" s="127"/>
      <c r="S184" s="137"/>
    </row>
    <row r="185" spans="1:19" ht="9.75" customHeight="1">
      <c r="A185" s="125"/>
      <c r="B185" s="126"/>
      <c r="C185" s="127"/>
      <c r="D185" s="127"/>
      <c r="E185" s="128"/>
      <c r="Q185" s="127"/>
      <c r="S185" s="137"/>
    </row>
    <row r="186" spans="1:19" ht="9.75" customHeight="1">
      <c r="A186" s="125"/>
      <c r="B186" s="126"/>
      <c r="C186" s="127"/>
      <c r="D186" s="127"/>
      <c r="E186" s="128"/>
      <c r="Q186" s="127"/>
      <c r="S186" s="137"/>
    </row>
    <row r="187" spans="1:19" ht="9.75" customHeight="1">
      <c r="A187" s="125"/>
      <c r="B187" s="126"/>
      <c r="C187" s="127"/>
      <c r="D187" s="127"/>
      <c r="E187" s="128"/>
      <c r="Q187" s="127"/>
      <c r="S187" s="137"/>
    </row>
    <row r="188" spans="1:19" ht="9.75" customHeight="1">
      <c r="A188" s="125"/>
      <c r="B188" s="126"/>
      <c r="C188" s="127"/>
      <c r="D188" s="127"/>
      <c r="E188" s="128"/>
      <c r="Q188" s="127"/>
      <c r="S188" s="137"/>
    </row>
    <row r="189" spans="1:19" ht="9.75" customHeight="1">
      <c r="A189" s="125"/>
      <c r="B189" s="126"/>
      <c r="C189" s="127"/>
      <c r="D189" s="127"/>
      <c r="E189" s="128"/>
      <c r="Q189" s="127"/>
      <c r="S189" s="137"/>
    </row>
    <row r="190" spans="1:19" ht="9.75" customHeight="1">
      <c r="A190" s="125"/>
      <c r="B190" s="126"/>
      <c r="C190" s="127"/>
      <c r="D190" s="127"/>
      <c r="E190" s="128"/>
      <c r="Q190" s="127"/>
      <c r="S190" s="137"/>
    </row>
    <row r="191" spans="1:19" ht="9.75" customHeight="1">
      <c r="A191" s="125"/>
      <c r="B191" s="126"/>
      <c r="C191" s="127"/>
      <c r="D191" s="127"/>
      <c r="E191" s="128"/>
      <c r="Q191" s="127"/>
      <c r="S191" s="137"/>
    </row>
    <row r="192" spans="1:19" ht="9.75" customHeight="1">
      <c r="A192" s="125"/>
      <c r="B192" s="126"/>
      <c r="C192" s="127"/>
      <c r="D192" s="127"/>
      <c r="E192" s="128"/>
      <c r="Q192" s="127"/>
      <c r="S192" s="137"/>
    </row>
    <row r="193" spans="1:19" ht="9.75" customHeight="1">
      <c r="A193" s="125"/>
      <c r="B193" s="126"/>
      <c r="C193" s="127"/>
      <c r="D193" s="127"/>
      <c r="E193" s="128"/>
      <c r="Q193" s="127"/>
      <c r="S193" s="137"/>
    </row>
    <row r="194" spans="1:19" ht="9.75" customHeight="1">
      <c r="A194" s="125"/>
      <c r="B194" s="126"/>
      <c r="C194" s="127"/>
      <c r="D194" s="127"/>
      <c r="E194" s="128"/>
      <c r="Q194" s="127"/>
      <c r="S194" s="137"/>
    </row>
    <row r="195" spans="1:19" ht="9.75" customHeight="1">
      <c r="A195" s="125"/>
      <c r="B195" s="126"/>
      <c r="C195" s="127"/>
      <c r="D195" s="127"/>
      <c r="E195" s="128"/>
      <c r="Q195" s="127"/>
      <c r="S195" s="137"/>
    </row>
    <row r="196" spans="1:19" ht="9.75" customHeight="1">
      <c r="A196" s="125"/>
      <c r="B196" s="126"/>
      <c r="C196" s="127"/>
      <c r="D196" s="127"/>
      <c r="E196" s="128"/>
      <c r="Q196" s="127"/>
      <c r="S196" s="137"/>
    </row>
    <row r="197" spans="1:19" ht="9.75" customHeight="1">
      <c r="A197" s="125"/>
      <c r="B197" s="126"/>
      <c r="C197" s="127"/>
      <c r="D197" s="127"/>
      <c r="E197" s="128"/>
      <c r="Q197" s="127"/>
      <c r="S197" s="137"/>
    </row>
    <row r="198" spans="1:19" ht="9.75" customHeight="1">
      <c r="A198" s="125"/>
      <c r="B198" s="126"/>
      <c r="C198" s="127"/>
      <c r="D198" s="127"/>
      <c r="E198" s="128"/>
      <c r="Q198" s="127"/>
      <c r="S198" s="137"/>
    </row>
    <row r="199" spans="1:19" ht="9.75" customHeight="1">
      <c r="A199" s="125"/>
      <c r="B199" s="126"/>
      <c r="C199" s="127"/>
      <c r="D199" s="127"/>
      <c r="E199" s="128"/>
      <c r="Q199" s="127"/>
      <c r="S199" s="137"/>
    </row>
    <row r="200" spans="1:19" ht="9.75" customHeight="1">
      <c r="A200" s="125"/>
      <c r="B200" s="126"/>
      <c r="C200" s="127"/>
      <c r="D200" s="127"/>
      <c r="E200" s="128"/>
      <c r="Q200" s="127"/>
      <c r="S200" s="137"/>
    </row>
    <row r="201" spans="1:19" ht="9.75" customHeight="1">
      <c r="A201" s="125"/>
      <c r="B201" s="126"/>
      <c r="C201" s="127"/>
      <c r="D201" s="127"/>
      <c r="E201" s="128"/>
      <c r="Q201" s="127"/>
      <c r="S201" s="137"/>
    </row>
    <row r="202" spans="1:19" ht="9.75" customHeight="1">
      <c r="A202" s="125"/>
      <c r="B202" s="126"/>
      <c r="C202" s="127"/>
      <c r="D202" s="127"/>
      <c r="E202" s="128"/>
      <c r="Q202" s="127"/>
      <c r="S202" s="137"/>
    </row>
    <row r="203" spans="1:19" ht="9.75" customHeight="1">
      <c r="A203" s="125"/>
      <c r="B203" s="126"/>
      <c r="C203" s="127"/>
      <c r="D203" s="127"/>
      <c r="E203" s="128"/>
      <c r="Q203" s="127"/>
      <c r="S203" s="137"/>
    </row>
    <row r="204" spans="1:19" ht="9.75" customHeight="1">
      <c r="A204" s="125"/>
      <c r="B204" s="126"/>
      <c r="C204" s="127"/>
      <c r="D204" s="127"/>
      <c r="E204" s="128"/>
      <c r="Q204" s="127"/>
      <c r="S204" s="137"/>
    </row>
    <row r="205" spans="1:19" ht="9.75" customHeight="1">
      <c r="A205" s="125"/>
      <c r="B205" s="126"/>
      <c r="C205" s="127"/>
      <c r="D205" s="127"/>
      <c r="E205" s="128"/>
      <c r="Q205" s="127"/>
      <c r="S205" s="137"/>
    </row>
    <row r="206" spans="1:19" ht="9.75" customHeight="1">
      <c r="A206" s="125"/>
      <c r="B206" s="126"/>
      <c r="C206" s="127"/>
      <c r="D206" s="127"/>
      <c r="E206" s="128"/>
      <c r="Q206" s="127"/>
      <c r="S206" s="137"/>
    </row>
    <row r="207" spans="1:19" ht="9.75" customHeight="1">
      <c r="A207" s="125"/>
      <c r="B207" s="126"/>
      <c r="C207" s="127"/>
      <c r="D207" s="127"/>
      <c r="E207" s="128"/>
      <c r="Q207" s="127"/>
      <c r="S207" s="137"/>
    </row>
    <row r="208" spans="1:19" ht="9.75" customHeight="1">
      <c r="A208" s="125"/>
      <c r="B208" s="126"/>
      <c r="C208" s="127"/>
      <c r="D208" s="127"/>
      <c r="E208" s="128"/>
      <c r="Q208" s="127"/>
      <c r="S208" s="137"/>
    </row>
    <row r="209" spans="1:19" ht="9.75" customHeight="1">
      <c r="A209" s="125"/>
      <c r="B209" s="126"/>
      <c r="C209" s="127"/>
      <c r="D209" s="127"/>
      <c r="E209" s="128"/>
      <c r="Q209" s="127"/>
      <c r="S209" s="137"/>
    </row>
    <row r="210" spans="1:19" ht="9.75" customHeight="1">
      <c r="A210" s="125"/>
      <c r="B210" s="126"/>
      <c r="C210" s="127"/>
      <c r="D210" s="127"/>
      <c r="E210" s="128"/>
      <c r="Q210" s="127"/>
      <c r="S210" s="137"/>
    </row>
    <row r="211" spans="1:19" ht="9.75" customHeight="1">
      <c r="A211" s="125"/>
      <c r="B211" s="126"/>
      <c r="C211" s="127"/>
      <c r="D211" s="127"/>
      <c r="E211" s="128"/>
      <c r="Q211" s="127"/>
      <c r="S211" s="137"/>
    </row>
    <row r="212" spans="1:19" ht="9.75" customHeight="1">
      <c r="A212" s="125"/>
      <c r="B212" s="126"/>
      <c r="C212" s="127"/>
      <c r="D212" s="127"/>
      <c r="E212" s="128"/>
      <c r="Q212" s="127"/>
      <c r="S212" s="137"/>
    </row>
    <row r="213" spans="1:19" ht="9.75" customHeight="1">
      <c r="A213" s="125"/>
      <c r="B213" s="126"/>
      <c r="C213" s="127"/>
      <c r="D213" s="127"/>
      <c r="E213" s="128"/>
      <c r="Q213" s="127"/>
      <c r="S213" s="137"/>
    </row>
    <row r="214" spans="1:19" ht="9.75" customHeight="1">
      <c r="A214" s="125"/>
      <c r="B214" s="126"/>
      <c r="C214" s="127"/>
      <c r="D214" s="127"/>
      <c r="E214" s="128"/>
      <c r="Q214" s="127"/>
      <c r="S214" s="137"/>
    </row>
    <row r="215" spans="1:19" ht="9.75" customHeight="1">
      <c r="A215" s="125"/>
      <c r="B215" s="126"/>
      <c r="C215" s="127"/>
      <c r="D215" s="127"/>
      <c r="E215" s="128"/>
      <c r="Q215" s="127"/>
      <c r="S215" s="137"/>
    </row>
    <row r="216" spans="1:19" ht="9.75" customHeight="1">
      <c r="A216" s="125"/>
      <c r="B216" s="126"/>
      <c r="C216" s="127"/>
      <c r="D216" s="127"/>
      <c r="E216" s="128"/>
      <c r="Q216" s="127"/>
      <c r="S216" s="137"/>
    </row>
    <row r="217" spans="1:19" ht="9.75" customHeight="1">
      <c r="A217" s="125"/>
      <c r="B217" s="126"/>
      <c r="C217" s="127"/>
      <c r="D217" s="127"/>
      <c r="E217" s="128"/>
      <c r="Q217" s="127"/>
      <c r="S217" s="137"/>
    </row>
    <row r="218" spans="1:19" ht="9.75" customHeight="1">
      <c r="A218" s="125"/>
      <c r="B218" s="126"/>
      <c r="C218" s="127"/>
      <c r="D218" s="127"/>
      <c r="E218" s="128"/>
      <c r="Q218" s="127"/>
      <c r="S218" s="137"/>
    </row>
    <row r="219" spans="1:19" ht="9.75" customHeight="1">
      <c r="A219" s="125"/>
      <c r="B219" s="126"/>
      <c r="C219" s="127"/>
      <c r="D219" s="127"/>
      <c r="E219" s="128"/>
      <c r="Q219" s="127"/>
      <c r="S219" s="137"/>
    </row>
    <row r="220" spans="1:19" ht="9.75" customHeight="1">
      <c r="A220" s="125"/>
      <c r="B220" s="126"/>
      <c r="C220" s="127"/>
      <c r="D220" s="127"/>
      <c r="E220" s="128"/>
      <c r="Q220" s="127"/>
      <c r="S220" s="137"/>
    </row>
    <row r="221" spans="1:19" ht="9.75" customHeight="1">
      <c r="A221" s="125"/>
      <c r="B221" s="126"/>
      <c r="C221" s="127"/>
      <c r="D221" s="127"/>
      <c r="E221" s="128"/>
      <c r="Q221" s="127"/>
      <c r="S221" s="137"/>
    </row>
    <row r="222" spans="1:19" ht="9.75" customHeight="1">
      <c r="A222" s="125"/>
      <c r="B222" s="126"/>
      <c r="C222" s="127"/>
      <c r="D222" s="127"/>
      <c r="E222" s="128"/>
      <c r="Q222" s="127"/>
      <c r="S222" s="137"/>
    </row>
    <row r="223" spans="1:19" ht="9.75" customHeight="1">
      <c r="A223" s="125"/>
      <c r="B223" s="126"/>
      <c r="C223" s="127"/>
      <c r="D223" s="127"/>
      <c r="E223" s="128"/>
      <c r="Q223" s="127"/>
      <c r="S223" s="137"/>
    </row>
    <row r="224" spans="1:19" ht="9.75" customHeight="1">
      <c r="A224" s="125"/>
      <c r="B224" s="126"/>
      <c r="C224" s="127"/>
      <c r="D224" s="127"/>
      <c r="E224" s="128"/>
      <c r="Q224" s="127"/>
      <c r="S224" s="137"/>
    </row>
    <row r="225" spans="1:19" ht="9.75" customHeight="1">
      <c r="A225" s="125"/>
      <c r="B225" s="126"/>
      <c r="C225" s="127"/>
      <c r="D225" s="127"/>
      <c r="E225" s="128"/>
      <c r="Q225" s="127"/>
      <c r="S225" s="137"/>
    </row>
    <row r="226" spans="1:19" ht="9.75" customHeight="1">
      <c r="A226" s="125"/>
      <c r="B226" s="126"/>
      <c r="C226" s="127"/>
      <c r="D226" s="127"/>
      <c r="E226" s="128"/>
      <c r="Q226" s="127"/>
      <c r="S226" s="137"/>
    </row>
    <row r="227" spans="1:19" ht="9.75" customHeight="1">
      <c r="A227" s="125"/>
      <c r="B227" s="126"/>
      <c r="C227" s="127"/>
      <c r="D227" s="127"/>
      <c r="E227" s="128"/>
      <c r="Q227" s="127"/>
      <c r="S227" s="137"/>
    </row>
    <row r="228" spans="1:19" ht="9.75" customHeight="1">
      <c r="A228" s="125"/>
      <c r="B228" s="126"/>
      <c r="C228" s="127"/>
      <c r="D228" s="127"/>
      <c r="E228" s="128"/>
      <c r="Q228" s="127"/>
      <c r="S228" s="137"/>
    </row>
    <row r="229" spans="1:19" ht="9.75" customHeight="1">
      <c r="A229" s="125"/>
      <c r="B229" s="126"/>
      <c r="C229" s="127"/>
      <c r="D229" s="127"/>
      <c r="E229" s="128"/>
      <c r="Q229" s="127"/>
      <c r="S229" s="137"/>
    </row>
    <row r="230" spans="1:19" ht="9.75" customHeight="1">
      <c r="A230" s="125"/>
      <c r="B230" s="126"/>
      <c r="C230" s="127"/>
      <c r="D230" s="127"/>
      <c r="E230" s="128"/>
      <c r="Q230" s="127"/>
      <c r="S230" s="137"/>
    </row>
    <row r="231" spans="1:19" ht="9.75" customHeight="1">
      <c r="A231" s="125"/>
      <c r="B231" s="126"/>
      <c r="C231" s="127"/>
      <c r="D231" s="127"/>
      <c r="E231" s="128"/>
      <c r="Q231" s="127"/>
      <c r="S231" s="137"/>
    </row>
    <row r="232" spans="1:19" ht="9.75" customHeight="1">
      <c r="A232" s="125"/>
      <c r="B232" s="126"/>
      <c r="C232" s="127"/>
      <c r="D232" s="127"/>
      <c r="E232" s="128"/>
      <c r="Q232" s="127"/>
      <c r="S232" s="137"/>
    </row>
    <row r="233" spans="1:19" ht="9.75" customHeight="1">
      <c r="A233" s="125"/>
      <c r="B233" s="126"/>
      <c r="C233" s="127"/>
      <c r="D233" s="127"/>
      <c r="E233" s="128"/>
      <c r="Q233" s="127"/>
      <c r="S233" s="137"/>
    </row>
    <row r="234" spans="1:19" ht="9.75" customHeight="1">
      <c r="A234" s="125"/>
      <c r="B234" s="126"/>
      <c r="C234" s="127"/>
      <c r="D234" s="127"/>
      <c r="E234" s="128"/>
      <c r="Q234" s="127"/>
      <c r="S234" s="137"/>
    </row>
    <row r="235" spans="1:19" ht="9.75" customHeight="1">
      <c r="A235" s="125"/>
      <c r="B235" s="126"/>
      <c r="C235" s="127"/>
      <c r="D235" s="127"/>
      <c r="E235" s="128"/>
      <c r="Q235" s="127"/>
      <c r="S235" s="137"/>
    </row>
    <row r="236" spans="1:19" ht="9.75" customHeight="1">
      <c r="A236" s="125"/>
      <c r="B236" s="126"/>
      <c r="C236" s="127"/>
      <c r="D236" s="127"/>
      <c r="E236" s="128"/>
      <c r="Q236" s="127"/>
      <c r="S236" s="137"/>
    </row>
    <row r="237" spans="1:19" ht="9.75" customHeight="1">
      <c r="A237" s="125"/>
      <c r="B237" s="126"/>
      <c r="C237" s="127"/>
      <c r="D237" s="127"/>
      <c r="E237" s="128"/>
      <c r="Q237" s="127"/>
      <c r="S237" s="137"/>
    </row>
    <row r="238" spans="1:19" ht="9.75" customHeight="1">
      <c r="A238" s="125"/>
      <c r="B238" s="126"/>
      <c r="C238" s="127"/>
      <c r="D238" s="127"/>
      <c r="E238" s="128"/>
      <c r="Q238" s="127"/>
      <c r="S238" s="137"/>
    </row>
    <row r="239" spans="1:19" ht="9.75" customHeight="1">
      <c r="A239" s="125"/>
      <c r="B239" s="126"/>
      <c r="C239" s="127"/>
      <c r="D239" s="127"/>
      <c r="E239" s="128"/>
      <c r="Q239" s="127"/>
      <c r="S239" s="137"/>
    </row>
    <row r="240" spans="1:19" ht="9.75" customHeight="1">
      <c r="A240" s="125"/>
      <c r="B240" s="126"/>
      <c r="C240" s="127"/>
      <c r="D240" s="127"/>
      <c r="E240" s="128"/>
      <c r="Q240" s="127"/>
      <c r="S240" s="137"/>
    </row>
    <row r="241" spans="1:19" ht="9.75" customHeight="1">
      <c r="A241" s="125"/>
      <c r="B241" s="126"/>
      <c r="C241" s="127"/>
      <c r="D241" s="127"/>
      <c r="E241" s="128"/>
      <c r="Q241" s="127"/>
      <c r="S241" s="137"/>
    </row>
    <row r="242" spans="1:19" ht="9.75" customHeight="1">
      <c r="A242" s="125"/>
      <c r="B242" s="126"/>
      <c r="C242" s="127"/>
      <c r="D242" s="127"/>
      <c r="E242" s="128"/>
      <c r="Q242" s="127"/>
      <c r="S242" s="137"/>
    </row>
    <row r="243" spans="1:19" ht="9.75" customHeight="1">
      <c r="A243" s="125"/>
      <c r="B243" s="126"/>
      <c r="C243" s="127"/>
      <c r="D243" s="127"/>
      <c r="E243" s="128"/>
      <c r="Q243" s="127"/>
      <c r="S243" s="137"/>
    </row>
    <row r="244" spans="1:19" ht="9.75" customHeight="1">
      <c r="A244" s="125"/>
      <c r="B244" s="126"/>
      <c r="C244" s="127"/>
      <c r="D244" s="127"/>
      <c r="E244" s="128"/>
      <c r="Q244" s="127"/>
      <c r="S244" s="137"/>
    </row>
    <row r="245" spans="1:19" ht="9.75" customHeight="1">
      <c r="A245" s="125"/>
      <c r="B245" s="126"/>
      <c r="C245" s="127"/>
      <c r="D245" s="127"/>
      <c r="E245" s="128"/>
      <c r="Q245" s="127"/>
      <c r="S245" s="137"/>
    </row>
    <row r="246" spans="1:19" ht="9.75" customHeight="1">
      <c r="A246" s="125"/>
      <c r="B246" s="126"/>
      <c r="C246" s="127"/>
      <c r="D246" s="127"/>
      <c r="E246" s="128"/>
      <c r="Q246" s="127"/>
      <c r="S246" s="137"/>
    </row>
    <row r="247" spans="1:19" ht="9.75" customHeight="1">
      <c r="A247" s="125"/>
      <c r="B247" s="126"/>
      <c r="C247" s="127"/>
      <c r="D247" s="127"/>
      <c r="E247" s="128"/>
      <c r="Q247" s="127"/>
      <c r="S247" s="137"/>
    </row>
    <row r="248" spans="1:19" ht="9.75" customHeight="1">
      <c r="A248" s="125"/>
      <c r="B248" s="126"/>
      <c r="C248" s="127"/>
      <c r="D248" s="127"/>
      <c r="E248" s="128"/>
      <c r="Q248" s="127"/>
      <c r="S248" s="137"/>
    </row>
    <row r="249" spans="1:19" ht="9.75" customHeight="1">
      <c r="A249" s="125"/>
      <c r="B249" s="126"/>
      <c r="C249" s="127"/>
      <c r="D249" s="127"/>
      <c r="E249" s="128"/>
      <c r="Q249" s="127"/>
      <c r="S249" s="137"/>
    </row>
    <row r="250" spans="1:19" ht="9.75" customHeight="1">
      <c r="A250" s="125"/>
      <c r="B250" s="126"/>
      <c r="C250" s="127"/>
      <c r="D250" s="127"/>
      <c r="E250" s="128"/>
      <c r="Q250" s="127"/>
      <c r="S250" s="137"/>
    </row>
    <row r="251" spans="1:19" ht="9.75" customHeight="1">
      <c r="A251" s="125"/>
      <c r="B251" s="126"/>
      <c r="C251" s="127"/>
      <c r="D251" s="127"/>
      <c r="E251" s="128"/>
      <c r="Q251" s="127"/>
      <c r="S251" s="137"/>
    </row>
    <row r="252" spans="1:19" ht="9.75" customHeight="1">
      <c r="A252" s="125"/>
      <c r="B252" s="126"/>
      <c r="C252" s="127"/>
      <c r="D252" s="127"/>
      <c r="E252" s="128"/>
      <c r="Q252" s="127"/>
      <c r="S252" s="137"/>
    </row>
    <row r="253" spans="1:19" ht="9.75" customHeight="1">
      <c r="A253" s="125"/>
      <c r="B253" s="126"/>
      <c r="C253" s="127"/>
      <c r="D253" s="127"/>
      <c r="E253" s="128"/>
      <c r="Q253" s="127"/>
      <c r="S253" s="137"/>
    </row>
    <row r="254" spans="1:19" ht="9.75" customHeight="1">
      <c r="A254" s="125"/>
      <c r="B254" s="126"/>
      <c r="C254" s="127"/>
      <c r="D254" s="127"/>
      <c r="E254" s="128"/>
      <c r="Q254" s="127"/>
      <c r="S254" s="137"/>
    </row>
    <row r="255" spans="1:19" ht="9.75" customHeight="1">
      <c r="A255" s="125"/>
      <c r="B255" s="126"/>
      <c r="C255" s="127"/>
      <c r="D255" s="127"/>
      <c r="E255" s="128"/>
      <c r="Q255" s="127"/>
      <c r="S255" s="137"/>
    </row>
    <row r="256" spans="1:19" ht="9.75" customHeight="1">
      <c r="A256" s="125"/>
      <c r="B256" s="126"/>
      <c r="C256" s="127"/>
      <c r="D256" s="127"/>
      <c r="E256" s="128"/>
      <c r="Q256" s="127"/>
      <c r="S256" s="137"/>
    </row>
    <row r="257" spans="1:19" ht="9.75" customHeight="1">
      <c r="A257" s="125"/>
      <c r="B257" s="126"/>
      <c r="C257" s="127"/>
      <c r="D257" s="127"/>
      <c r="E257" s="128"/>
      <c r="Q257" s="127"/>
      <c r="S257" s="137"/>
    </row>
    <row r="258" spans="1:19" ht="9.75" customHeight="1">
      <c r="A258" s="125"/>
      <c r="B258" s="126"/>
      <c r="C258" s="127"/>
      <c r="D258" s="127"/>
      <c r="E258" s="128"/>
      <c r="Q258" s="127"/>
      <c r="S258" s="137"/>
    </row>
    <row r="259" spans="1:19" ht="9.75" customHeight="1">
      <c r="A259" s="125"/>
      <c r="B259" s="126"/>
      <c r="C259" s="127"/>
      <c r="D259" s="127"/>
      <c r="E259" s="128"/>
      <c r="Q259" s="127"/>
      <c r="S259" s="137"/>
    </row>
    <row r="260" spans="1:19" ht="9.75" customHeight="1">
      <c r="A260" s="125"/>
      <c r="B260" s="126"/>
      <c r="C260" s="127"/>
      <c r="D260" s="127"/>
      <c r="E260" s="128"/>
      <c r="Q260" s="127"/>
      <c r="S260" s="137"/>
    </row>
    <row r="261" spans="1:19" ht="9.75" customHeight="1">
      <c r="A261" s="125"/>
      <c r="B261" s="126"/>
      <c r="C261" s="127"/>
      <c r="D261" s="127"/>
      <c r="E261" s="128"/>
      <c r="Q261" s="127"/>
      <c r="S261" s="137"/>
    </row>
    <row r="262" spans="1:19" ht="9.75" customHeight="1">
      <c r="A262" s="125"/>
      <c r="B262" s="126"/>
      <c r="C262" s="127"/>
      <c r="D262" s="127"/>
      <c r="E262" s="128"/>
      <c r="Q262" s="127"/>
      <c r="S262" s="137"/>
    </row>
    <row r="263" spans="1:19" ht="9.75" customHeight="1">
      <c r="A263" s="125"/>
      <c r="B263" s="126"/>
      <c r="C263" s="127"/>
      <c r="D263" s="127"/>
      <c r="E263" s="128"/>
      <c r="Q263" s="127"/>
      <c r="S263" s="137"/>
    </row>
    <row r="264" spans="1:19" ht="9.75" customHeight="1">
      <c r="A264" s="125"/>
      <c r="B264" s="126"/>
      <c r="C264" s="127"/>
      <c r="D264" s="127"/>
      <c r="E264" s="128"/>
      <c r="Q264" s="127"/>
      <c r="S264" s="137"/>
    </row>
    <row r="265" spans="1:19" ht="9.75" customHeight="1">
      <c r="A265" s="125"/>
      <c r="B265" s="126"/>
      <c r="C265" s="127"/>
      <c r="D265" s="127"/>
      <c r="E265" s="128"/>
      <c r="Q265" s="127"/>
      <c r="S265" s="137"/>
    </row>
    <row r="266" spans="1:19" ht="9.75" customHeight="1">
      <c r="A266" s="125"/>
      <c r="B266" s="126"/>
      <c r="C266" s="127"/>
      <c r="D266" s="127"/>
      <c r="E266" s="128"/>
      <c r="Q266" s="127"/>
      <c r="S266" s="137"/>
    </row>
    <row r="267" spans="1:19" ht="9.75" customHeight="1">
      <c r="A267" s="125"/>
      <c r="B267" s="126"/>
      <c r="C267" s="127"/>
      <c r="D267" s="127"/>
      <c r="E267" s="128"/>
      <c r="Q267" s="127"/>
      <c r="S267" s="137"/>
    </row>
    <row r="268" spans="1:19" ht="9.75" customHeight="1">
      <c r="A268" s="125"/>
      <c r="B268" s="126"/>
      <c r="C268" s="127"/>
      <c r="D268" s="127"/>
      <c r="E268" s="128"/>
      <c r="Q268" s="127"/>
      <c r="S268" s="137"/>
    </row>
    <row r="269" spans="1:19" ht="9.75" customHeight="1">
      <c r="A269" s="125"/>
      <c r="B269" s="126"/>
      <c r="C269" s="127"/>
      <c r="D269" s="127"/>
      <c r="E269" s="128"/>
      <c r="Q269" s="127"/>
      <c r="S269" s="137"/>
    </row>
    <row r="270" spans="1:19" ht="9.75" customHeight="1">
      <c r="A270" s="125"/>
      <c r="B270" s="126"/>
      <c r="C270" s="127"/>
      <c r="D270" s="127"/>
      <c r="E270" s="128"/>
      <c r="Q270" s="127"/>
      <c r="S270" s="137"/>
    </row>
    <row r="271" spans="1:19" ht="9.75" customHeight="1">
      <c r="A271" s="125"/>
      <c r="B271" s="126"/>
      <c r="C271" s="127"/>
      <c r="D271" s="127"/>
      <c r="E271" s="128"/>
      <c r="Q271" s="127"/>
      <c r="S271" s="137"/>
    </row>
    <row r="272" spans="1:19" ht="9.75" customHeight="1">
      <c r="A272" s="125"/>
      <c r="B272" s="126"/>
      <c r="C272" s="127"/>
      <c r="D272" s="127"/>
      <c r="E272" s="128"/>
      <c r="Q272" s="127"/>
      <c r="S272" s="137"/>
    </row>
    <row r="273" spans="1:19" ht="9.75" customHeight="1">
      <c r="A273" s="125"/>
      <c r="B273" s="126"/>
      <c r="C273" s="127"/>
      <c r="D273" s="127"/>
      <c r="E273" s="128"/>
      <c r="Q273" s="127"/>
      <c r="S273" s="137"/>
    </row>
    <row r="274" spans="1:19" ht="9.75" customHeight="1">
      <c r="A274" s="125"/>
      <c r="B274" s="126"/>
      <c r="C274" s="127"/>
      <c r="D274" s="127"/>
      <c r="E274" s="128"/>
      <c r="Q274" s="127"/>
      <c r="S274" s="137"/>
    </row>
    <row r="275" spans="1:19" ht="9.75" customHeight="1">
      <c r="A275" s="125"/>
      <c r="B275" s="126"/>
      <c r="C275" s="127"/>
      <c r="D275" s="127"/>
      <c r="E275" s="128"/>
      <c r="Q275" s="127"/>
      <c r="S275" s="137"/>
    </row>
    <row r="276" spans="1:19" ht="9.75" customHeight="1">
      <c r="A276" s="125"/>
      <c r="B276" s="126"/>
      <c r="C276" s="127"/>
      <c r="D276" s="127"/>
      <c r="E276" s="128"/>
      <c r="Q276" s="127"/>
      <c r="S276" s="137"/>
    </row>
    <row r="277" spans="1:19" ht="9.75" customHeight="1">
      <c r="A277" s="125"/>
      <c r="B277" s="126"/>
      <c r="C277" s="127"/>
      <c r="D277" s="127"/>
      <c r="E277" s="128"/>
      <c r="Q277" s="127"/>
      <c r="S277" s="137"/>
    </row>
    <row r="278" spans="1:19" ht="9.75" customHeight="1">
      <c r="A278" s="125"/>
      <c r="B278" s="126"/>
      <c r="C278" s="127"/>
      <c r="D278" s="127"/>
      <c r="E278" s="128"/>
      <c r="Q278" s="127"/>
      <c r="S278" s="137"/>
    </row>
    <row r="279" spans="1:19" ht="9.75" customHeight="1">
      <c r="A279" s="125"/>
      <c r="B279" s="126"/>
      <c r="C279" s="127"/>
      <c r="D279" s="127"/>
      <c r="E279" s="128"/>
      <c r="Q279" s="127"/>
      <c r="S279" s="137"/>
    </row>
    <row r="280" spans="1:19" ht="9.75" customHeight="1">
      <c r="A280" s="125"/>
      <c r="B280" s="126"/>
      <c r="C280" s="127"/>
      <c r="D280" s="127"/>
      <c r="E280" s="128"/>
      <c r="Q280" s="127"/>
      <c r="S280" s="137"/>
    </row>
    <row r="281" spans="1:19" ht="9.75" customHeight="1">
      <c r="A281" s="125"/>
      <c r="B281" s="126"/>
      <c r="C281" s="127"/>
      <c r="D281" s="127"/>
      <c r="E281" s="128"/>
      <c r="Q281" s="127"/>
      <c r="S281" s="137"/>
    </row>
    <row r="282" spans="1:19" ht="9.75" customHeight="1">
      <c r="A282" s="125"/>
      <c r="B282" s="126"/>
      <c r="C282" s="127"/>
      <c r="D282" s="127"/>
      <c r="E282" s="128"/>
      <c r="Q282" s="127"/>
      <c r="S282" s="137"/>
    </row>
    <row r="283" spans="1:19" ht="9.75" customHeight="1">
      <c r="A283" s="125"/>
      <c r="B283" s="126"/>
      <c r="C283" s="127"/>
      <c r="D283" s="127"/>
      <c r="E283" s="128"/>
      <c r="Q283" s="127"/>
      <c r="S283" s="137"/>
    </row>
    <row r="284" spans="1:19" ht="9.75" customHeight="1">
      <c r="A284" s="125"/>
      <c r="B284" s="126"/>
      <c r="C284" s="127"/>
      <c r="D284" s="127"/>
      <c r="E284" s="128"/>
      <c r="Q284" s="127"/>
      <c r="S284" s="137"/>
    </row>
    <row r="285" spans="1:19" ht="9.75" customHeight="1">
      <c r="A285" s="125"/>
      <c r="B285" s="126"/>
      <c r="C285" s="127"/>
      <c r="D285" s="127"/>
      <c r="E285" s="128"/>
      <c r="Q285" s="127"/>
      <c r="S285" s="137"/>
    </row>
    <row r="286" spans="1:19" ht="9.75" customHeight="1">
      <c r="A286" s="125"/>
      <c r="B286" s="126"/>
      <c r="C286" s="127"/>
      <c r="D286" s="127"/>
      <c r="E286" s="128"/>
      <c r="Q286" s="127"/>
      <c r="S286" s="137"/>
    </row>
    <row r="287" spans="1:19" ht="9.75" customHeight="1">
      <c r="A287" s="125"/>
      <c r="B287" s="126"/>
      <c r="C287" s="127"/>
      <c r="D287" s="127"/>
      <c r="E287" s="128"/>
      <c r="Q287" s="127"/>
      <c r="S287" s="137"/>
    </row>
    <row r="288" spans="1:19" ht="9.75" customHeight="1">
      <c r="A288" s="125"/>
      <c r="B288" s="126"/>
      <c r="C288" s="127"/>
      <c r="D288" s="127"/>
      <c r="E288" s="128"/>
      <c r="Q288" s="127"/>
      <c r="S288" s="137"/>
    </row>
    <row r="289" spans="1:19" ht="9.75" customHeight="1">
      <c r="A289" s="125"/>
      <c r="B289" s="126"/>
      <c r="C289" s="127"/>
      <c r="D289" s="127"/>
      <c r="E289" s="128"/>
      <c r="Q289" s="127"/>
      <c r="S289" s="137"/>
    </row>
    <row r="290" spans="1:19" ht="9.75" customHeight="1">
      <c r="A290" s="125"/>
      <c r="B290" s="126"/>
      <c r="C290" s="127"/>
      <c r="D290" s="127"/>
      <c r="E290" s="128"/>
      <c r="Q290" s="127"/>
      <c r="S290" s="137"/>
    </row>
    <row r="291" spans="1:19" ht="9.75" customHeight="1">
      <c r="A291" s="125"/>
      <c r="B291" s="126"/>
      <c r="C291" s="127"/>
      <c r="D291" s="127"/>
      <c r="E291" s="128"/>
      <c r="Q291" s="127"/>
      <c r="S291" s="137"/>
    </row>
    <row r="292" spans="1:19" ht="9.75" customHeight="1">
      <c r="A292" s="125"/>
      <c r="B292" s="126"/>
      <c r="C292" s="127"/>
      <c r="D292" s="127"/>
      <c r="E292" s="128"/>
      <c r="Q292" s="127"/>
      <c r="S292" s="137"/>
    </row>
    <row r="293" spans="1:19" ht="9.75" customHeight="1">
      <c r="A293" s="125"/>
      <c r="B293" s="126"/>
      <c r="C293" s="127"/>
      <c r="D293" s="127"/>
      <c r="E293" s="128"/>
      <c r="Q293" s="127"/>
      <c r="S293" s="137"/>
    </row>
    <row r="294" spans="1:19" ht="9.75" customHeight="1">
      <c r="A294" s="125"/>
      <c r="B294" s="126"/>
      <c r="C294" s="127"/>
      <c r="D294" s="127"/>
      <c r="E294" s="128"/>
      <c r="Q294" s="127"/>
      <c r="S294" s="137"/>
    </row>
    <row r="295" spans="1:19" ht="9.75" customHeight="1">
      <c r="A295" s="125"/>
      <c r="B295" s="126"/>
      <c r="C295" s="127"/>
      <c r="D295" s="127"/>
      <c r="E295" s="128"/>
      <c r="Q295" s="127"/>
      <c r="S295" s="137"/>
    </row>
    <row r="296" spans="1:19" ht="9.75" customHeight="1">
      <c r="A296" s="125"/>
      <c r="B296" s="126"/>
      <c r="C296" s="127"/>
      <c r="D296" s="127"/>
      <c r="E296" s="128"/>
      <c r="Q296" s="127"/>
      <c r="S296" s="137"/>
    </row>
    <row r="297" spans="1:19" ht="9.75" customHeight="1">
      <c r="A297" s="125"/>
      <c r="B297" s="126"/>
      <c r="C297" s="127"/>
      <c r="D297" s="127"/>
      <c r="E297" s="128"/>
      <c r="Q297" s="127"/>
      <c r="S297" s="137"/>
    </row>
    <row r="298" spans="1:19" ht="9.75" customHeight="1">
      <c r="A298" s="125"/>
      <c r="B298" s="126"/>
      <c r="C298" s="127"/>
      <c r="D298" s="127"/>
      <c r="E298" s="128"/>
      <c r="Q298" s="127"/>
      <c r="S298" s="137"/>
    </row>
    <row r="299" spans="1:19" ht="9.75" customHeight="1">
      <c r="A299" s="125"/>
      <c r="B299" s="126"/>
      <c r="C299" s="127"/>
      <c r="D299" s="127"/>
      <c r="E299" s="128"/>
      <c r="Q299" s="127"/>
      <c r="S299" s="137"/>
    </row>
    <row r="300" spans="1:19" ht="9.75" customHeight="1">
      <c r="A300" s="125"/>
      <c r="B300" s="126"/>
      <c r="C300" s="127"/>
      <c r="D300" s="127"/>
      <c r="E300" s="128"/>
      <c r="Q300" s="127"/>
      <c r="S300" s="137"/>
    </row>
    <row r="301" spans="1:19" ht="9.75" customHeight="1">
      <c r="A301" s="125"/>
      <c r="B301" s="126"/>
      <c r="C301" s="127"/>
      <c r="D301" s="127"/>
      <c r="E301" s="128"/>
      <c r="Q301" s="127"/>
      <c r="S301" s="137"/>
    </row>
    <row r="302" spans="1:19" ht="9.75" customHeight="1">
      <c r="A302" s="125"/>
      <c r="B302" s="126"/>
      <c r="C302" s="127"/>
      <c r="D302" s="127"/>
      <c r="E302" s="128"/>
      <c r="Q302" s="127"/>
      <c r="S302" s="137"/>
    </row>
    <row r="303" spans="1:19" ht="9.75" customHeight="1">
      <c r="A303" s="125"/>
      <c r="B303" s="126"/>
      <c r="C303" s="127"/>
      <c r="D303" s="127"/>
      <c r="E303" s="128"/>
      <c r="Q303" s="127"/>
      <c r="S303" s="137"/>
    </row>
    <row r="304" spans="1:19" ht="9.75" customHeight="1">
      <c r="A304" s="125"/>
      <c r="B304" s="126"/>
      <c r="C304" s="127"/>
      <c r="D304" s="127"/>
      <c r="E304" s="128"/>
      <c r="Q304" s="127"/>
      <c r="S304" s="137"/>
    </row>
    <row r="305" spans="1:19" ht="9.75" customHeight="1">
      <c r="A305" s="125"/>
      <c r="B305" s="126"/>
      <c r="C305" s="127"/>
      <c r="D305" s="127"/>
      <c r="E305" s="128"/>
      <c r="Q305" s="127"/>
      <c r="S305" s="137"/>
    </row>
    <row r="306" spans="1:19" ht="9.75" customHeight="1">
      <c r="A306" s="125"/>
      <c r="B306" s="126"/>
      <c r="C306" s="127"/>
      <c r="D306" s="127"/>
      <c r="E306" s="128"/>
      <c r="Q306" s="127"/>
      <c r="S306" s="137"/>
    </row>
    <row r="307" spans="1:19" ht="9.75" customHeight="1">
      <c r="A307" s="125"/>
      <c r="B307" s="126"/>
      <c r="C307" s="127"/>
      <c r="D307" s="127"/>
      <c r="E307" s="128"/>
      <c r="Q307" s="127"/>
      <c r="S307" s="137"/>
    </row>
    <row r="308" spans="1:19" ht="9.75" customHeight="1">
      <c r="A308" s="125"/>
      <c r="B308" s="126"/>
      <c r="C308" s="127"/>
      <c r="D308" s="127"/>
      <c r="E308" s="128"/>
      <c r="Q308" s="127"/>
      <c r="S308" s="137"/>
    </row>
    <row r="309" spans="1:19" ht="9.75" customHeight="1">
      <c r="A309" s="125"/>
      <c r="B309" s="126"/>
      <c r="C309" s="127"/>
      <c r="D309" s="127"/>
      <c r="E309" s="128"/>
      <c r="Q309" s="127"/>
      <c r="S309" s="137"/>
    </row>
    <row r="310" spans="1:19" ht="9.75" customHeight="1">
      <c r="A310" s="125"/>
      <c r="B310" s="126"/>
      <c r="C310" s="127"/>
      <c r="D310" s="127"/>
      <c r="E310" s="128"/>
      <c r="Q310" s="127"/>
      <c r="S310" s="137"/>
    </row>
    <row r="311" spans="1:19" ht="9.75" customHeight="1">
      <c r="A311" s="125"/>
      <c r="B311" s="126"/>
      <c r="C311" s="127"/>
      <c r="D311" s="127"/>
      <c r="E311" s="128"/>
      <c r="Q311" s="127"/>
      <c r="S311" s="137"/>
    </row>
    <row r="312" spans="1:19" ht="9.75" customHeight="1">
      <c r="A312" s="125"/>
      <c r="B312" s="126"/>
      <c r="C312" s="127"/>
      <c r="D312" s="127"/>
      <c r="E312" s="128"/>
      <c r="Q312" s="127"/>
      <c r="S312" s="137"/>
    </row>
    <row r="313" spans="1:19" ht="9.75" customHeight="1">
      <c r="A313" s="125"/>
      <c r="B313" s="126"/>
      <c r="C313" s="127"/>
      <c r="D313" s="127"/>
      <c r="E313" s="128"/>
      <c r="Q313" s="127"/>
      <c r="S313" s="137"/>
    </row>
    <row r="314" spans="1:19" ht="9.75" customHeight="1">
      <c r="A314" s="125"/>
      <c r="B314" s="126"/>
      <c r="C314" s="127"/>
      <c r="D314" s="127"/>
      <c r="E314" s="128"/>
      <c r="Q314" s="127"/>
      <c r="S314" s="137"/>
    </row>
    <row r="315" spans="1:19" ht="9.75" customHeight="1">
      <c r="A315" s="125"/>
      <c r="B315" s="126"/>
      <c r="C315" s="127"/>
      <c r="D315" s="127"/>
      <c r="E315" s="128"/>
      <c r="Q315" s="127"/>
      <c r="S315" s="137"/>
    </row>
    <row r="316" spans="1:19" ht="9.75" customHeight="1">
      <c r="A316" s="125"/>
      <c r="B316" s="126"/>
      <c r="C316" s="127"/>
      <c r="D316" s="127"/>
      <c r="E316" s="128"/>
      <c r="Q316" s="127"/>
      <c r="S316" s="137"/>
    </row>
    <row r="317" spans="1:19" ht="9.75" customHeight="1">
      <c r="A317" s="125"/>
      <c r="B317" s="126"/>
      <c r="C317" s="127"/>
      <c r="D317" s="127"/>
      <c r="E317" s="128"/>
      <c r="Q317" s="127"/>
      <c r="S317" s="137"/>
    </row>
    <row r="318" spans="1:19" ht="9.75" customHeight="1">
      <c r="A318" s="125"/>
      <c r="B318" s="126"/>
      <c r="C318" s="127"/>
      <c r="D318" s="127"/>
      <c r="E318" s="128"/>
      <c r="Q318" s="127"/>
      <c r="S318" s="137"/>
    </row>
    <row r="319" spans="1:19" ht="9.75" customHeight="1">
      <c r="A319" s="125"/>
      <c r="B319" s="126"/>
      <c r="C319" s="127"/>
      <c r="D319" s="127"/>
      <c r="E319" s="128"/>
      <c r="Q319" s="127"/>
      <c r="S319" s="137"/>
    </row>
    <row r="320" spans="1:19" ht="9.75" customHeight="1">
      <c r="A320" s="125"/>
      <c r="B320" s="126"/>
      <c r="C320" s="127"/>
      <c r="D320" s="127"/>
      <c r="E320" s="128"/>
      <c r="Q320" s="127"/>
      <c r="S320" s="137"/>
    </row>
    <row r="321" spans="1:19" ht="9.75" customHeight="1">
      <c r="A321" s="125"/>
      <c r="B321" s="126"/>
      <c r="C321" s="127"/>
      <c r="D321" s="127"/>
      <c r="E321" s="128"/>
      <c r="Q321" s="127"/>
      <c r="S321" s="137"/>
    </row>
    <row r="322" spans="1:19" ht="9.75" customHeight="1">
      <c r="A322" s="125"/>
      <c r="B322" s="126"/>
      <c r="C322" s="127"/>
      <c r="D322" s="127"/>
      <c r="E322" s="128"/>
      <c r="Q322" s="127"/>
      <c r="S322" s="137"/>
    </row>
    <row r="323" spans="1:19" ht="9.75" customHeight="1">
      <c r="A323" s="125"/>
      <c r="B323" s="126"/>
      <c r="C323" s="127"/>
      <c r="D323" s="127"/>
      <c r="E323" s="128"/>
      <c r="Q323" s="127"/>
      <c r="S323" s="137"/>
    </row>
    <row r="324" spans="1:19" ht="9.75" customHeight="1">
      <c r="A324" s="125"/>
      <c r="B324" s="126"/>
      <c r="C324" s="127"/>
      <c r="D324" s="127"/>
      <c r="E324" s="128"/>
      <c r="Q324" s="127"/>
      <c r="S324" s="137"/>
    </row>
    <row r="325" spans="1:19" ht="9.75" customHeight="1">
      <c r="A325" s="125"/>
      <c r="B325" s="126"/>
      <c r="C325" s="127"/>
      <c r="D325" s="127"/>
      <c r="E325" s="128"/>
      <c r="Q325" s="127"/>
      <c r="S325" s="137"/>
    </row>
    <row r="326" spans="1:19" ht="9.75" customHeight="1">
      <c r="A326" s="125"/>
      <c r="B326" s="126"/>
      <c r="C326" s="127"/>
      <c r="D326" s="127"/>
      <c r="E326" s="128"/>
      <c r="Q326" s="127"/>
      <c r="S326" s="137"/>
    </row>
    <row r="327" spans="1:19" ht="9.75" customHeight="1">
      <c r="A327" s="125"/>
      <c r="B327" s="126"/>
      <c r="C327" s="127"/>
      <c r="D327" s="127"/>
      <c r="E327" s="128"/>
      <c r="Q327" s="127"/>
      <c r="S327" s="137"/>
    </row>
    <row r="328" spans="1:19" ht="9.75" customHeight="1">
      <c r="A328" s="125"/>
      <c r="B328" s="126"/>
      <c r="C328" s="127"/>
      <c r="D328" s="127"/>
      <c r="E328" s="128"/>
      <c r="Q328" s="127"/>
      <c r="S328" s="137"/>
    </row>
    <row r="329" spans="1:19" ht="9.75" customHeight="1">
      <c r="A329" s="125"/>
      <c r="B329" s="126"/>
      <c r="C329" s="127"/>
      <c r="D329" s="127"/>
      <c r="E329" s="128"/>
      <c r="Q329" s="127"/>
      <c r="S329" s="137"/>
    </row>
    <row r="330" spans="1:19" ht="9.75" customHeight="1">
      <c r="A330" s="125"/>
      <c r="B330" s="126"/>
      <c r="C330" s="127"/>
      <c r="D330" s="127"/>
      <c r="E330" s="128"/>
      <c r="Q330" s="127"/>
      <c r="S330" s="137"/>
    </row>
    <row r="331" spans="1:19" ht="9.75" customHeight="1">
      <c r="A331" s="125"/>
      <c r="B331" s="126"/>
      <c r="C331" s="127"/>
      <c r="D331" s="127"/>
      <c r="E331" s="128"/>
      <c r="Q331" s="127"/>
      <c r="S331" s="137"/>
    </row>
    <row r="332" spans="1:19" ht="9.75" customHeight="1">
      <c r="A332" s="125"/>
      <c r="B332" s="126"/>
      <c r="C332" s="127"/>
      <c r="D332" s="127"/>
      <c r="E332" s="128"/>
      <c r="Q332" s="127"/>
      <c r="S332" s="137"/>
    </row>
    <row r="333" spans="1:19" ht="9.75" customHeight="1">
      <c r="A333" s="125"/>
      <c r="B333" s="126"/>
      <c r="C333" s="127"/>
      <c r="D333" s="127"/>
      <c r="E333" s="128"/>
      <c r="Q333" s="127"/>
      <c r="S333" s="137"/>
    </row>
    <row r="334" spans="1:19" ht="9.75" customHeight="1">
      <c r="A334" s="125"/>
      <c r="B334" s="126"/>
      <c r="C334" s="127"/>
      <c r="D334" s="127"/>
      <c r="E334" s="128"/>
      <c r="Q334" s="127"/>
      <c r="S334" s="137"/>
    </row>
    <row r="335" spans="1:19" ht="9.75" customHeight="1">
      <c r="A335" s="125"/>
      <c r="B335" s="126"/>
      <c r="C335" s="127"/>
      <c r="D335" s="127"/>
      <c r="E335" s="128"/>
      <c r="Q335" s="127"/>
      <c r="S335" s="137"/>
    </row>
    <row r="336" spans="1:19" ht="9.75" customHeight="1">
      <c r="A336" s="125"/>
      <c r="B336" s="126"/>
      <c r="C336" s="127"/>
      <c r="D336" s="127"/>
      <c r="E336" s="128"/>
      <c r="Q336" s="127"/>
      <c r="S336" s="137"/>
    </row>
    <row r="337" spans="1:19" ht="9.75" customHeight="1">
      <c r="A337" s="125"/>
      <c r="B337" s="126"/>
      <c r="C337" s="127"/>
      <c r="D337" s="127"/>
      <c r="E337" s="128"/>
      <c r="Q337" s="127"/>
      <c r="S337" s="137"/>
    </row>
    <row r="338" spans="1:19" ht="9.75" customHeight="1">
      <c r="A338" s="125"/>
      <c r="B338" s="126"/>
      <c r="C338" s="127"/>
      <c r="D338" s="127"/>
      <c r="E338" s="128"/>
      <c r="Q338" s="127"/>
      <c r="S338" s="137"/>
    </row>
    <row r="339" spans="1:19" ht="9.75" customHeight="1">
      <c r="A339" s="125"/>
      <c r="B339" s="126"/>
      <c r="C339" s="127"/>
      <c r="D339" s="127"/>
      <c r="E339" s="128"/>
      <c r="Q339" s="127"/>
      <c r="S339" s="137"/>
    </row>
    <row r="340" spans="1:19" ht="9.75" customHeight="1">
      <c r="A340" s="125"/>
      <c r="B340" s="126"/>
      <c r="C340" s="127"/>
      <c r="D340" s="127"/>
      <c r="E340" s="128"/>
      <c r="Q340" s="127"/>
      <c r="S340" s="137"/>
    </row>
    <row r="341" spans="1:19" ht="9.75" customHeight="1">
      <c r="A341" s="125"/>
      <c r="B341" s="126"/>
      <c r="C341" s="127"/>
      <c r="D341" s="127"/>
      <c r="E341" s="128"/>
      <c r="Q341" s="127"/>
      <c r="S341" s="137"/>
    </row>
    <row r="342" spans="1:19" ht="9.75" customHeight="1">
      <c r="A342" s="125"/>
      <c r="B342" s="126"/>
      <c r="C342" s="127"/>
      <c r="D342" s="127"/>
      <c r="E342" s="128"/>
      <c r="Q342" s="127"/>
      <c r="S342" s="137"/>
    </row>
    <row r="343" spans="1:19" ht="9.75" customHeight="1">
      <c r="A343" s="125"/>
      <c r="B343" s="126"/>
      <c r="C343" s="127"/>
      <c r="D343" s="127"/>
      <c r="E343" s="128"/>
      <c r="Q343" s="127"/>
      <c r="S343" s="137"/>
    </row>
    <row r="344" spans="1:19" ht="9.75" customHeight="1">
      <c r="A344" s="125"/>
      <c r="B344" s="126"/>
      <c r="C344" s="127"/>
      <c r="D344" s="127"/>
      <c r="E344" s="128"/>
      <c r="Q344" s="127"/>
      <c r="S344" s="137"/>
    </row>
    <row r="345" spans="1:19" ht="9.75" customHeight="1">
      <c r="A345" s="125"/>
      <c r="B345" s="126"/>
      <c r="C345" s="127"/>
      <c r="D345" s="127"/>
      <c r="E345" s="128"/>
      <c r="Q345" s="127"/>
      <c r="S345" s="137"/>
    </row>
    <row r="346" spans="1:19" ht="9.75" customHeight="1">
      <c r="A346" s="125"/>
      <c r="B346" s="126"/>
      <c r="C346" s="127"/>
      <c r="D346" s="127"/>
      <c r="E346" s="128"/>
      <c r="Q346" s="127"/>
      <c r="S346" s="137"/>
    </row>
    <row r="347" spans="1:19" ht="9.75" customHeight="1">
      <c r="A347" s="125"/>
      <c r="B347" s="126"/>
      <c r="C347" s="127"/>
      <c r="D347" s="127"/>
      <c r="E347" s="128"/>
      <c r="Q347" s="127"/>
      <c r="S347" s="137"/>
    </row>
    <row r="348" spans="1:19" ht="9.75" customHeight="1">
      <c r="A348" s="125"/>
      <c r="B348" s="126"/>
      <c r="C348" s="127"/>
      <c r="D348" s="127"/>
      <c r="E348" s="128"/>
      <c r="Q348" s="127"/>
      <c r="S348" s="137"/>
    </row>
    <row r="349" spans="1:19" ht="9.75" customHeight="1">
      <c r="A349" s="125"/>
      <c r="B349" s="126"/>
      <c r="C349" s="127"/>
      <c r="D349" s="127"/>
      <c r="E349" s="128"/>
      <c r="Q349" s="127"/>
      <c r="S349" s="137"/>
    </row>
    <row r="350" spans="1:19" ht="9.75" customHeight="1">
      <c r="A350" s="125"/>
      <c r="B350" s="126"/>
      <c r="C350" s="127"/>
      <c r="D350" s="127"/>
      <c r="E350" s="128"/>
      <c r="Q350" s="127"/>
      <c r="S350" s="137"/>
    </row>
    <row r="351" spans="1:19" ht="9.75" customHeight="1">
      <c r="A351" s="125"/>
      <c r="B351" s="126"/>
      <c r="C351" s="127"/>
      <c r="D351" s="127"/>
      <c r="E351" s="128"/>
      <c r="Q351" s="127"/>
      <c r="S351" s="137"/>
    </row>
    <row r="352" spans="1:19" ht="9.75" customHeight="1">
      <c r="A352" s="125"/>
      <c r="B352" s="126"/>
      <c r="C352" s="127"/>
      <c r="D352" s="127"/>
      <c r="E352" s="128"/>
      <c r="Q352" s="127"/>
      <c r="S352" s="137"/>
    </row>
    <row r="353" spans="1:19" ht="9.75" customHeight="1">
      <c r="A353" s="125"/>
      <c r="B353" s="126"/>
      <c r="C353" s="127"/>
      <c r="D353" s="127"/>
      <c r="E353" s="128"/>
      <c r="Q353" s="127"/>
      <c r="S353" s="137"/>
    </row>
    <row r="354" spans="1:19" ht="9.75" customHeight="1">
      <c r="A354" s="125"/>
      <c r="B354" s="126"/>
      <c r="C354" s="127"/>
      <c r="D354" s="127"/>
      <c r="E354" s="128"/>
      <c r="Q354" s="127"/>
      <c r="S354" s="137"/>
    </row>
    <row r="355" spans="1:19" ht="9.75" customHeight="1">
      <c r="A355" s="125"/>
      <c r="B355" s="126"/>
      <c r="C355" s="127"/>
      <c r="D355" s="127"/>
      <c r="E355" s="128"/>
      <c r="Q355" s="127"/>
      <c r="S355" s="137"/>
    </row>
    <row r="356" spans="1:19" ht="9.75" customHeight="1">
      <c r="A356" s="125"/>
      <c r="B356" s="126"/>
      <c r="C356" s="127"/>
      <c r="D356" s="127"/>
      <c r="E356" s="128"/>
      <c r="Q356" s="127"/>
      <c r="S356" s="137"/>
    </row>
    <row r="357" spans="1:19" ht="9.75" customHeight="1">
      <c r="A357" s="125"/>
      <c r="B357" s="126"/>
      <c r="C357" s="127"/>
      <c r="D357" s="127"/>
      <c r="E357" s="128"/>
      <c r="Q357" s="127"/>
      <c r="S357" s="137"/>
    </row>
    <row r="358" spans="1:19" ht="9.75" customHeight="1">
      <c r="A358" s="125"/>
      <c r="B358" s="126"/>
      <c r="C358" s="127"/>
      <c r="D358" s="127"/>
      <c r="E358" s="128"/>
      <c r="Q358" s="127"/>
      <c r="S358" s="137"/>
    </row>
    <row r="359" spans="1:19" ht="9.75" customHeight="1">
      <c r="A359" s="125"/>
      <c r="B359" s="126"/>
      <c r="C359" s="127"/>
      <c r="D359" s="127"/>
      <c r="E359" s="128"/>
      <c r="Q359" s="127"/>
      <c r="S359" s="137"/>
    </row>
    <row r="360" spans="1:19" ht="9.75" customHeight="1">
      <c r="A360" s="125"/>
      <c r="B360" s="126"/>
      <c r="C360" s="127"/>
      <c r="D360" s="127"/>
      <c r="E360" s="128"/>
      <c r="Q360" s="127"/>
      <c r="S360" s="137"/>
    </row>
    <row r="361" spans="1:19" ht="9.75" customHeight="1">
      <c r="A361" s="125"/>
      <c r="B361" s="126"/>
      <c r="C361" s="127"/>
      <c r="D361" s="127"/>
      <c r="E361" s="128"/>
      <c r="Q361" s="127"/>
      <c r="S361" s="137"/>
    </row>
    <row r="362" spans="1:19" ht="9.75" customHeight="1">
      <c r="A362" s="125"/>
      <c r="B362" s="126"/>
      <c r="C362" s="127"/>
      <c r="D362" s="127"/>
      <c r="E362" s="128"/>
      <c r="Q362" s="127"/>
      <c r="S362" s="137"/>
    </row>
    <row r="363" spans="1:19" ht="9.75" customHeight="1">
      <c r="A363" s="125"/>
      <c r="B363" s="126"/>
      <c r="C363" s="127"/>
      <c r="D363" s="127"/>
      <c r="E363" s="128"/>
      <c r="Q363" s="127"/>
      <c r="S363" s="137"/>
    </row>
    <row r="364" spans="1:19" ht="9.75" customHeight="1">
      <c r="A364" s="125"/>
      <c r="B364" s="126"/>
      <c r="C364" s="127"/>
      <c r="D364" s="127"/>
      <c r="E364" s="128"/>
      <c r="Q364" s="127"/>
      <c r="S364" s="137"/>
    </row>
    <row r="365" spans="1:19" ht="9.75" customHeight="1">
      <c r="A365" s="125"/>
      <c r="B365" s="126"/>
      <c r="C365" s="127"/>
      <c r="D365" s="127"/>
      <c r="E365" s="128"/>
      <c r="Q365" s="127"/>
      <c r="S365" s="137"/>
    </row>
    <row r="366" spans="1:19" ht="9.75" customHeight="1">
      <c r="A366" s="125"/>
      <c r="B366" s="126"/>
      <c r="C366" s="127"/>
      <c r="D366" s="127"/>
      <c r="E366" s="128"/>
      <c r="Q366" s="127"/>
      <c r="S366" s="137"/>
    </row>
    <row r="367" spans="1:19" ht="9.75" customHeight="1">
      <c r="A367" s="125"/>
      <c r="B367" s="126"/>
      <c r="C367" s="127"/>
      <c r="D367" s="127"/>
      <c r="E367" s="128"/>
      <c r="Q367" s="127"/>
      <c r="S367" s="137"/>
    </row>
    <row r="368" spans="1:19" ht="9.75" customHeight="1">
      <c r="A368" s="125"/>
      <c r="B368" s="126"/>
      <c r="C368" s="127"/>
      <c r="D368" s="127"/>
      <c r="E368" s="128"/>
      <c r="Q368" s="127"/>
      <c r="S368" s="137"/>
    </row>
    <row r="369" spans="1:19" ht="9.75" customHeight="1">
      <c r="A369" s="125"/>
      <c r="B369" s="126"/>
      <c r="C369" s="127"/>
      <c r="D369" s="127"/>
      <c r="E369" s="128"/>
      <c r="Q369" s="127"/>
      <c r="S369" s="137"/>
    </row>
    <row r="370" spans="1:19" ht="9.75" customHeight="1">
      <c r="A370" s="125"/>
      <c r="B370" s="126"/>
      <c r="C370" s="127"/>
      <c r="D370" s="127"/>
      <c r="E370" s="128"/>
      <c r="Q370" s="127"/>
      <c r="S370" s="137"/>
    </row>
    <row r="371" spans="1:19" ht="9.75" customHeight="1">
      <c r="A371" s="125"/>
      <c r="B371" s="126"/>
      <c r="C371" s="127"/>
      <c r="D371" s="127"/>
      <c r="E371" s="128"/>
      <c r="Q371" s="127"/>
      <c r="S371" s="137"/>
    </row>
    <row r="372" spans="1:19" ht="9.75" customHeight="1">
      <c r="A372" s="125"/>
      <c r="B372" s="126"/>
      <c r="C372" s="127"/>
      <c r="D372" s="127"/>
      <c r="E372" s="128"/>
      <c r="Q372" s="127"/>
      <c r="S372" s="137"/>
    </row>
    <row r="373" spans="1:19" ht="9.75" customHeight="1">
      <c r="A373" s="125"/>
      <c r="B373" s="126"/>
      <c r="C373" s="127"/>
      <c r="D373" s="127"/>
      <c r="E373" s="128"/>
      <c r="Q373" s="127"/>
      <c r="S373" s="137"/>
    </row>
    <row r="374" spans="1:19" ht="9.75" customHeight="1">
      <c r="A374" s="125"/>
      <c r="B374" s="126"/>
      <c r="C374" s="127"/>
      <c r="D374" s="127"/>
      <c r="E374" s="128"/>
      <c r="Q374" s="127"/>
      <c r="S374" s="137"/>
    </row>
    <row r="375" spans="1:19" ht="9.75" customHeight="1">
      <c r="A375" s="125"/>
      <c r="B375" s="126"/>
      <c r="C375" s="127"/>
      <c r="D375" s="127"/>
      <c r="E375" s="128"/>
      <c r="Q375" s="127"/>
      <c r="S375" s="137"/>
    </row>
    <row r="376" spans="1:19" ht="9.75" customHeight="1">
      <c r="A376" s="125"/>
      <c r="B376" s="126"/>
      <c r="C376" s="127"/>
      <c r="D376" s="127"/>
      <c r="E376" s="128"/>
      <c r="Q376" s="127"/>
      <c r="S376" s="137"/>
    </row>
    <row r="377" spans="1:19" ht="9.75" customHeight="1">
      <c r="A377" s="125"/>
      <c r="B377" s="126"/>
      <c r="C377" s="127"/>
      <c r="D377" s="127"/>
      <c r="E377" s="128"/>
      <c r="Q377" s="127"/>
      <c r="S377" s="137"/>
    </row>
    <row r="378" spans="1:19" ht="9.75" customHeight="1">
      <c r="A378" s="125"/>
      <c r="B378" s="126"/>
      <c r="C378" s="127"/>
      <c r="D378" s="127"/>
      <c r="E378" s="128"/>
      <c r="Q378" s="127"/>
      <c r="S378" s="137"/>
    </row>
    <row r="379" spans="1:19" ht="9.75" customHeight="1">
      <c r="A379" s="125"/>
      <c r="B379" s="126"/>
      <c r="C379" s="127"/>
      <c r="D379" s="127"/>
      <c r="E379" s="128"/>
      <c r="Q379" s="127"/>
      <c r="S379" s="137"/>
    </row>
    <row r="380" spans="1:19" ht="9.75" customHeight="1">
      <c r="A380" s="125"/>
      <c r="B380" s="126"/>
      <c r="C380" s="127"/>
      <c r="D380" s="127"/>
      <c r="E380" s="128"/>
      <c r="Q380" s="127"/>
      <c r="S380" s="137"/>
    </row>
    <row r="381" spans="1:19" ht="9.75" customHeight="1">
      <c r="A381" s="125"/>
      <c r="B381" s="126"/>
      <c r="C381" s="127"/>
      <c r="D381" s="127"/>
      <c r="E381" s="128"/>
      <c r="Q381" s="127"/>
      <c r="S381" s="137"/>
    </row>
    <row r="382" spans="1:19" ht="9.75" customHeight="1">
      <c r="A382" s="125"/>
      <c r="B382" s="126"/>
      <c r="C382" s="127"/>
      <c r="D382" s="127"/>
      <c r="E382" s="128"/>
      <c r="Q382" s="127"/>
      <c r="S382" s="137"/>
    </row>
    <row r="383" spans="1:19" ht="9.75" customHeight="1">
      <c r="A383" s="125"/>
      <c r="B383" s="126"/>
      <c r="C383" s="127"/>
      <c r="D383" s="127"/>
      <c r="E383" s="128"/>
      <c r="Q383" s="127"/>
      <c r="S383" s="137"/>
    </row>
    <row r="384" spans="1:19" ht="9.75" customHeight="1">
      <c r="A384" s="125"/>
      <c r="B384" s="126"/>
      <c r="C384" s="127"/>
      <c r="D384" s="127"/>
      <c r="E384" s="128"/>
      <c r="Q384" s="127"/>
      <c r="S384" s="137"/>
    </row>
    <row r="385" spans="1:19" ht="9.75" customHeight="1">
      <c r="A385" s="125"/>
      <c r="B385" s="126"/>
      <c r="C385" s="127"/>
      <c r="D385" s="127"/>
      <c r="E385" s="128"/>
      <c r="Q385" s="127"/>
      <c r="S385" s="137"/>
    </row>
    <row r="386" spans="1:19" ht="9.75" customHeight="1">
      <c r="A386" s="125"/>
      <c r="B386" s="126"/>
      <c r="C386" s="127"/>
      <c r="D386" s="127"/>
      <c r="E386" s="128"/>
      <c r="Q386" s="127"/>
      <c r="S386" s="137"/>
    </row>
    <row r="387" spans="1:19" ht="9.75" customHeight="1">
      <c r="A387" s="125"/>
      <c r="B387" s="126"/>
      <c r="C387" s="127"/>
      <c r="D387" s="127"/>
      <c r="E387" s="128"/>
      <c r="Q387" s="127"/>
      <c r="S387" s="137"/>
    </row>
    <row r="388" spans="1:19" ht="9.75" customHeight="1">
      <c r="A388" s="125"/>
      <c r="B388" s="126"/>
      <c r="C388" s="127"/>
      <c r="D388" s="127"/>
      <c r="E388" s="128"/>
      <c r="Q388" s="127"/>
      <c r="S388" s="137"/>
    </row>
    <row r="389" spans="1:19" ht="9.75" customHeight="1">
      <c r="A389" s="125"/>
      <c r="B389" s="126"/>
      <c r="C389" s="127"/>
      <c r="D389" s="127"/>
      <c r="E389" s="128"/>
      <c r="Q389" s="127"/>
      <c r="S389" s="137"/>
    </row>
    <row r="390" spans="1:19" ht="9.75" customHeight="1">
      <c r="A390" s="125"/>
      <c r="B390" s="126"/>
      <c r="C390" s="127"/>
      <c r="D390" s="127"/>
      <c r="E390" s="128"/>
      <c r="Q390" s="127"/>
      <c r="S390" s="137"/>
    </row>
    <row r="391" spans="1:19" ht="9.75" customHeight="1">
      <c r="A391" s="125"/>
      <c r="B391" s="126"/>
      <c r="C391" s="127"/>
      <c r="D391" s="127"/>
      <c r="E391" s="128"/>
      <c r="Q391" s="127"/>
      <c r="S391" s="137"/>
    </row>
    <row r="392" spans="1:19" ht="9.75" customHeight="1">
      <c r="A392" s="125"/>
      <c r="B392" s="126"/>
      <c r="C392" s="127"/>
      <c r="D392" s="127"/>
      <c r="E392" s="128"/>
      <c r="Q392" s="127"/>
      <c r="S392" s="137"/>
    </row>
    <row r="393" spans="1:19" ht="9.75" customHeight="1">
      <c r="A393" s="125"/>
      <c r="B393" s="126"/>
      <c r="C393" s="127"/>
      <c r="D393" s="127"/>
      <c r="E393" s="128"/>
      <c r="Q393" s="127"/>
      <c r="S393" s="137"/>
    </row>
    <row r="394" spans="1:19" ht="9.75" customHeight="1">
      <c r="A394" s="125"/>
      <c r="B394" s="126"/>
      <c r="C394" s="127"/>
      <c r="D394" s="127"/>
      <c r="E394" s="128"/>
      <c r="Q394" s="127"/>
      <c r="S394" s="137"/>
    </row>
    <row r="395" spans="1:19" ht="9.75" customHeight="1">
      <c r="A395" s="125"/>
      <c r="B395" s="126"/>
      <c r="C395" s="127"/>
      <c r="D395" s="127"/>
      <c r="E395" s="128"/>
      <c r="Q395" s="127"/>
      <c r="S395" s="137"/>
    </row>
    <row r="396" spans="1:19" ht="9.75" customHeight="1">
      <c r="A396" s="125"/>
      <c r="B396" s="126"/>
      <c r="C396" s="127"/>
      <c r="D396" s="127"/>
      <c r="E396" s="128"/>
      <c r="Q396" s="127"/>
      <c r="S396" s="137"/>
    </row>
    <row r="397" spans="1:19" ht="9.75" customHeight="1">
      <c r="A397" s="125"/>
      <c r="B397" s="126"/>
      <c r="C397" s="127"/>
      <c r="D397" s="127"/>
      <c r="E397" s="128"/>
      <c r="Q397" s="127"/>
      <c r="S397" s="137"/>
    </row>
    <row r="398" spans="1:19" ht="9.75" customHeight="1">
      <c r="A398" s="125"/>
      <c r="B398" s="126"/>
      <c r="C398" s="127"/>
      <c r="D398" s="127"/>
      <c r="E398" s="128"/>
      <c r="Q398" s="127"/>
      <c r="S398" s="137"/>
    </row>
    <row r="399" spans="1:19" ht="9.75" customHeight="1">
      <c r="A399" s="125"/>
      <c r="B399" s="126"/>
      <c r="C399" s="127"/>
      <c r="D399" s="127"/>
      <c r="E399" s="128"/>
      <c r="Q399" s="127"/>
      <c r="S399" s="137"/>
    </row>
    <row r="400" spans="1:19" ht="9.75" customHeight="1">
      <c r="A400" s="125"/>
      <c r="B400" s="126"/>
      <c r="C400" s="127"/>
      <c r="D400" s="127"/>
      <c r="E400" s="128"/>
      <c r="Q400" s="127"/>
      <c r="S400" s="137"/>
    </row>
    <row r="401" spans="1:19" ht="9.75" customHeight="1">
      <c r="A401" s="125"/>
      <c r="B401" s="126"/>
      <c r="C401" s="127"/>
      <c r="D401" s="127"/>
      <c r="E401" s="128"/>
      <c r="Q401" s="127"/>
      <c r="S401" s="137"/>
    </row>
    <row r="402" spans="1:19" ht="9.75" customHeight="1">
      <c r="A402" s="125"/>
      <c r="B402" s="126"/>
      <c r="C402" s="127"/>
      <c r="D402" s="127"/>
      <c r="E402" s="128"/>
      <c r="Q402" s="127"/>
      <c r="S402" s="137"/>
    </row>
    <row r="403" spans="1:19" ht="9.75" customHeight="1">
      <c r="A403" s="125"/>
      <c r="B403" s="126"/>
      <c r="C403" s="127"/>
      <c r="D403" s="127"/>
      <c r="E403" s="128"/>
      <c r="Q403" s="127"/>
      <c r="S403" s="137"/>
    </row>
    <row r="404" spans="1:19" ht="9.75" customHeight="1">
      <c r="A404" s="125"/>
      <c r="B404" s="126"/>
      <c r="C404" s="127"/>
      <c r="D404" s="127"/>
      <c r="E404" s="128"/>
      <c r="Q404" s="127"/>
      <c r="S404" s="137"/>
    </row>
    <row r="405" spans="1:19" ht="9.75" customHeight="1">
      <c r="A405" s="125"/>
      <c r="B405" s="126"/>
      <c r="C405" s="127"/>
      <c r="D405" s="127"/>
      <c r="E405" s="128"/>
      <c r="Q405" s="127"/>
      <c r="S405" s="137"/>
    </row>
    <row r="406" spans="1:19" ht="9.75" customHeight="1">
      <c r="A406" s="125"/>
      <c r="B406" s="126"/>
      <c r="C406" s="127"/>
      <c r="D406" s="127"/>
      <c r="E406" s="128"/>
      <c r="Q406" s="127"/>
      <c r="S406" s="137"/>
    </row>
    <row r="407" spans="1:19" ht="9.75" customHeight="1">
      <c r="A407" s="125"/>
      <c r="B407" s="126"/>
      <c r="C407" s="127"/>
      <c r="D407" s="127"/>
      <c r="E407" s="128"/>
      <c r="Q407" s="127"/>
      <c r="S407" s="137"/>
    </row>
    <row r="408" spans="1:19" ht="9.75" customHeight="1">
      <c r="A408" s="125"/>
      <c r="B408" s="126"/>
      <c r="C408" s="127"/>
      <c r="D408" s="127"/>
      <c r="E408" s="128"/>
      <c r="Q408" s="127"/>
      <c r="S408" s="137"/>
    </row>
    <row r="409" spans="1:19" ht="9.75" customHeight="1">
      <c r="A409" s="125"/>
      <c r="B409" s="126"/>
      <c r="C409" s="127"/>
      <c r="D409" s="127"/>
      <c r="E409" s="128"/>
      <c r="Q409" s="127"/>
      <c r="S409" s="137"/>
    </row>
    <row r="410" spans="1:19" ht="9.75" customHeight="1">
      <c r="A410" s="125"/>
      <c r="B410" s="126"/>
      <c r="C410" s="127"/>
      <c r="D410" s="127"/>
      <c r="E410" s="128"/>
      <c r="Q410" s="127"/>
      <c r="S410" s="137"/>
    </row>
    <row r="411" spans="1:19" ht="9.75" customHeight="1">
      <c r="A411" s="125"/>
      <c r="B411" s="126"/>
      <c r="C411" s="127"/>
      <c r="D411" s="127"/>
      <c r="E411" s="128"/>
      <c r="Q411" s="127"/>
      <c r="S411" s="137"/>
    </row>
    <row r="412" spans="1:19" ht="9.75" customHeight="1">
      <c r="A412" s="125"/>
      <c r="B412" s="126"/>
      <c r="C412" s="127"/>
      <c r="D412" s="127"/>
      <c r="E412" s="128"/>
      <c r="Q412" s="127"/>
      <c r="S412" s="137"/>
    </row>
    <row r="413" spans="1:19" ht="9.75" customHeight="1">
      <c r="A413" s="125"/>
      <c r="B413" s="126"/>
      <c r="C413" s="127"/>
      <c r="D413" s="127"/>
      <c r="E413" s="128"/>
      <c r="Q413" s="127"/>
      <c r="S413" s="137"/>
    </row>
    <row r="414" spans="1:19" ht="9.75" customHeight="1">
      <c r="A414" s="125"/>
      <c r="B414" s="126"/>
      <c r="C414" s="127"/>
      <c r="D414" s="127"/>
      <c r="E414" s="128"/>
      <c r="Q414" s="127"/>
      <c r="S414" s="137"/>
    </row>
    <row r="415" spans="1:19" ht="9.75" customHeight="1">
      <c r="A415" s="125"/>
      <c r="B415" s="126"/>
      <c r="C415" s="127"/>
      <c r="D415" s="127"/>
      <c r="E415" s="128"/>
      <c r="Q415" s="127"/>
      <c r="S415" s="137"/>
    </row>
    <row r="416" spans="1:19" ht="9.75" customHeight="1">
      <c r="A416" s="125"/>
      <c r="B416" s="126"/>
      <c r="C416" s="127"/>
      <c r="D416" s="127"/>
      <c r="E416" s="128"/>
      <c r="Q416" s="127"/>
      <c r="S416" s="137"/>
    </row>
    <row r="417" spans="1:19" ht="9.75" customHeight="1">
      <c r="A417" s="125"/>
      <c r="B417" s="126"/>
      <c r="C417" s="127"/>
      <c r="D417" s="127"/>
      <c r="E417" s="128"/>
      <c r="Q417" s="127"/>
      <c r="S417" s="137"/>
    </row>
    <row r="418" spans="1:19" ht="9.75" customHeight="1">
      <c r="A418" s="125"/>
      <c r="B418" s="126"/>
      <c r="C418" s="127"/>
      <c r="D418" s="127"/>
      <c r="E418" s="128"/>
      <c r="Q418" s="127"/>
      <c r="S418" s="137"/>
    </row>
    <row r="419" spans="1:19" ht="9.75" customHeight="1">
      <c r="A419" s="125"/>
      <c r="B419" s="126"/>
      <c r="C419" s="127"/>
      <c r="D419" s="127"/>
      <c r="E419" s="128"/>
      <c r="Q419" s="127"/>
      <c r="S419" s="137"/>
    </row>
    <row r="420" spans="1:19" ht="9.75" customHeight="1">
      <c r="A420" s="125"/>
      <c r="B420" s="126"/>
      <c r="C420" s="127"/>
      <c r="D420" s="127"/>
      <c r="E420" s="128"/>
      <c r="Q420" s="127"/>
      <c r="S420" s="137"/>
    </row>
    <row r="421" spans="1:19" ht="9.75" customHeight="1">
      <c r="A421" s="125"/>
      <c r="B421" s="126"/>
      <c r="C421" s="127"/>
      <c r="D421" s="127"/>
      <c r="E421" s="128"/>
      <c r="Q421" s="127"/>
      <c r="S421" s="137"/>
    </row>
    <row r="422" spans="1:19" ht="9.75" customHeight="1">
      <c r="A422" s="125"/>
      <c r="B422" s="126"/>
      <c r="C422" s="127"/>
      <c r="D422" s="127"/>
      <c r="E422" s="128"/>
      <c r="Q422" s="127"/>
      <c r="S422" s="137"/>
    </row>
    <row r="423" spans="1:19" ht="9.75" customHeight="1">
      <c r="A423" s="125"/>
      <c r="B423" s="126"/>
      <c r="C423" s="127"/>
      <c r="D423" s="127"/>
      <c r="E423" s="128"/>
      <c r="Q423" s="127"/>
      <c r="S423" s="137"/>
    </row>
    <row r="424" spans="1:19" ht="9.75" customHeight="1">
      <c r="A424" s="125"/>
      <c r="B424" s="126"/>
      <c r="C424" s="127"/>
      <c r="D424" s="127"/>
      <c r="E424" s="128"/>
      <c r="Q424" s="127"/>
      <c r="S424" s="137"/>
    </row>
    <row r="425" spans="1:19" ht="9.75" customHeight="1">
      <c r="A425" s="125"/>
      <c r="B425" s="126"/>
      <c r="C425" s="127"/>
      <c r="D425" s="127"/>
      <c r="E425" s="128"/>
      <c r="Q425" s="127"/>
      <c r="S425" s="137"/>
    </row>
    <row r="426" spans="1:19" ht="9.75" customHeight="1">
      <c r="A426" s="125"/>
      <c r="B426" s="126"/>
      <c r="C426" s="127"/>
      <c r="D426" s="127"/>
      <c r="E426" s="128"/>
      <c r="Q426" s="127"/>
      <c r="S426" s="137"/>
    </row>
    <row r="427" spans="1:19" ht="9.75" customHeight="1">
      <c r="A427" s="125"/>
      <c r="B427" s="126"/>
      <c r="C427" s="127"/>
      <c r="D427" s="127"/>
      <c r="E427" s="128"/>
      <c r="Q427" s="127"/>
      <c r="S427" s="137"/>
    </row>
    <row r="428" spans="1:19" ht="9.75" customHeight="1">
      <c r="A428" s="125"/>
      <c r="B428" s="126"/>
      <c r="C428" s="127"/>
      <c r="D428" s="127"/>
      <c r="E428" s="128"/>
      <c r="Q428" s="127"/>
      <c r="S428" s="137"/>
    </row>
    <row r="429" spans="1:19" ht="9.75" customHeight="1">
      <c r="A429" s="125"/>
      <c r="B429" s="126"/>
      <c r="C429" s="127"/>
      <c r="D429" s="127"/>
      <c r="E429" s="128"/>
      <c r="Q429" s="127"/>
      <c r="S429" s="137"/>
    </row>
    <row r="430" spans="1:19" ht="9.75" customHeight="1">
      <c r="A430" s="125"/>
      <c r="B430" s="126"/>
      <c r="C430" s="127"/>
      <c r="D430" s="127"/>
      <c r="E430" s="128"/>
      <c r="Q430" s="127"/>
      <c r="S430" s="137"/>
    </row>
    <row r="431" spans="1:19" ht="9.75" customHeight="1">
      <c r="A431" s="125"/>
      <c r="B431" s="126"/>
      <c r="C431" s="127"/>
      <c r="D431" s="127"/>
      <c r="E431" s="128"/>
      <c r="Q431" s="127"/>
      <c r="S431" s="137"/>
    </row>
    <row r="432" spans="1:19" ht="9.75" customHeight="1">
      <c r="A432" s="125"/>
      <c r="B432" s="126"/>
      <c r="C432" s="127"/>
      <c r="D432" s="127"/>
      <c r="E432" s="128"/>
      <c r="Q432" s="127"/>
      <c r="S432" s="137"/>
    </row>
    <row r="433" spans="1:19" ht="9.75" customHeight="1">
      <c r="A433" s="125"/>
      <c r="B433" s="126"/>
      <c r="C433" s="127"/>
      <c r="D433" s="127"/>
      <c r="E433" s="128"/>
      <c r="Q433" s="127"/>
      <c r="S433" s="137"/>
    </row>
    <row r="434" spans="1:19" ht="9.75" customHeight="1">
      <c r="A434" s="125"/>
      <c r="B434" s="126"/>
      <c r="C434" s="127"/>
      <c r="D434" s="127"/>
      <c r="E434" s="128"/>
      <c r="Q434" s="127"/>
      <c r="S434" s="137"/>
    </row>
    <row r="435" spans="1:19" ht="9.75" customHeight="1">
      <c r="A435" s="125"/>
      <c r="B435" s="126"/>
      <c r="C435" s="127"/>
      <c r="D435" s="127"/>
      <c r="E435" s="128"/>
      <c r="Q435" s="127"/>
      <c r="S435" s="137"/>
    </row>
    <row r="436" spans="1:19" ht="9.75" customHeight="1">
      <c r="A436" s="125"/>
      <c r="B436" s="126"/>
      <c r="C436" s="127"/>
      <c r="D436" s="127"/>
      <c r="E436" s="128"/>
      <c r="Q436" s="127"/>
      <c r="S436" s="137"/>
    </row>
    <row r="437" spans="1:19" ht="9.75" customHeight="1">
      <c r="A437" s="125"/>
      <c r="B437" s="126"/>
      <c r="C437" s="127"/>
      <c r="D437" s="127"/>
      <c r="E437" s="128"/>
      <c r="Q437" s="127"/>
      <c r="S437" s="137"/>
    </row>
    <row r="438" spans="1:19" ht="9.75" customHeight="1">
      <c r="A438" s="125"/>
      <c r="B438" s="126"/>
      <c r="C438" s="127"/>
      <c r="D438" s="127"/>
      <c r="E438" s="128"/>
      <c r="Q438" s="127"/>
      <c r="S438" s="137"/>
    </row>
    <row r="439" spans="1:19" ht="9.75" customHeight="1">
      <c r="A439" s="125"/>
      <c r="B439" s="126"/>
      <c r="C439" s="127"/>
      <c r="D439" s="127"/>
      <c r="E439" s="128"/>
      <c r="Q439" s="127"/>
      <c r="S439" s="137"/>
    </row>
    <row r="440" spans="1:19" ht="9.75" customHeight="1">
      <c r="A440" s="125"/>
      <c r="B440" s="126"/>
      <c r="C440" s="127"/>
      <c r="D440" s="127"/>
      <c r="E440" s="128"/>
      <c r="Q440" s="127"/>
      <c r="S440" s="137"/>
    </row>
    <row r="441" spans="1:19" ht="9.75" customHeight="1">
      <c r="A441" s="125"/>
      <c r="B441" s="126"/>
      <c r="C441" s="127"/>
      <c r="D441" s="127"/>
      <c r="E441" s="128"/>
      <c r="Q441" s="127"/>
      <c r="S441" s="137"/>
    </row>
    <row r="442" spans="1:19" ht="9.75" customHeight="1">
      <c r="A442" s="125"/>
      <c r="B442" s="126"/>
      <c r="C442" s="127"/>
      <c r="D442" s="127"/>
      <c r="E442" s="128"/>
      <c r="Q442" s="127"/>
      <c r="S442" s="137"/>
    </row>
    <row r="443" spans="1:19" ht="9.75" customHeight="1">
      <c r="A443" s="125"/>
      <c r="B443" s="126"/>
      <c r="C443" s="127"/>
      <c r="D443" s="127"/>
      <c r="E443" s="128"/>
      <c r="Q443" s="127"/>
      <c r="S443" s="137"/>
    </row>
    <row r="444" spans="1:19" ht="9.75" customHeight="1">
      <c r="A444" s="125"/>
      <c r="B444" s="126"/>
      <c r="C444" s="127"/>
      <c r="D444" s="127"/>
      <c r="E444" s="128"/>
      <c r="Q444" s="127"/>
      <c r="S444" s="137"/>
    </row>
    <row r="445" spans="1:19" ht="9.75" customHeight="1">
      <c r="A445" s="125"/>
      <c r="B445" s="126"/>
      <c r="C445" s="127"/>
      <c r="D445" s="127"/>
      <c r="E445" s="128"/>
      <c r="Q445" s="127"/>
      <c r="S445" s="137"/>
    </row>
    <row r="446" spans="1:19" ht="9.75" customHeight="1">
      <c r="A446" s="125"/>
      <c r="B446" s="126"/>
      <c r="C446" s="127"/>
      <c r="D446" s="127"/>
      <c r="E446" s="128"/>
      <c r="Q446" s="127"/>
      <c r="S446" s="137"/>
    </row>
    <row r="447" spans="1:19" ht="9.75" customHeight="1">
      <c r="A447" s="125"/>
      <c r="B447" s="126"/>
      <c r="C447" s="127"/>
      <c r="D447" s="127"/>
      <c r="E447" s="128"/>
      <c r="Q447" s="127"/>
      <c r="S447" s="137"/>
    </row>
    <row r="448" spans="1:19" ht="9.75" customHeight="1">
      <c r="A448" s="125"/>
      <c r="B448" s="126"/>
      <c r="C448" s="127"/>
      <c r="D448" s="127"/>
      <c r="E448" s="128"/>
      <c r="Q448" s="127"/>
      <c r="S448" s="137"/>
    </row>
    <row r="449" spans="1:19" ht="9.75" customHeight="1">
      <c r="A449" s="125"/>
      <c r="B449" s="126"/>
      <c r="C449" s="127"/>
      <c r="D449" s="127"/>
      <c r="E449" s="128"/>
      <c r="Q449" s="127"/>
      <c r="S449" s="137"/>
    </row>
    <row r="450" spans="1:19" ht="9.75" customHeight="1">
      <c r="A450" s="125"/>
      <c r="B450" s="126"/>
      <c r="C450" s="127"/>
      <c r="D450" s="127"/>
      <c r="E450" s="128"/>
      <c r="Q450" s="127"/>
      <c r="S450" s="137"/>
    </row>
    <row r="451" spans="1:19" ht="9.75" customHeight="1">
      <c r="A451" s="125"/>
      <c r="B451" s="126"/>
      <c r="C451" s="127"/>
      <c r="D451" s="127"/>
      <c r="E451" s="128"/>
      <c r="Q451" s="127"/>
      <c r="S451" s="137"/>
    </row>
    <row r="452" spans="1:19" ht="9.75" customHeight="1">
      <c r="A452" s="125"/>
      <c r="B452" s="126"/>
      <c r="C452" s="127"/>
      <c r="D452" s="127"/>
      <c r="E452" s="128"/>
      <c r="Q452" s="127"/>
      <c r="S452" s="137"/>
    </row>
    <row r="453" spans="1:19" ht="9.75" customHeight="1">
      <c r="A453" s="125"/>
      <c r="B453" s="126"/>
      <c r="C453" s="127"/>
      <c r="D453" s="127"/>
      <c r="E453" s="128"/>
      <c r="Q453" s="127"/>
      <c r="S453" s="137"/>
    </row>
    <row r="454" spans="1:19" ht="9.75" customHeight="1">
      <c r="A454" s="125"/>
      <c r="B454" s="126"/>
      <c r="C454" s="127"/>
      <c r="D454" s="127"/>
      <c r="E454" s="128"/>
      <c r="Q454" s="127"/>
      <c r="S454" s="137"/>
    </row>
    <row r="455" spans="1:19" ht="9.75" customHeight="1">
      <c r="A455" s="125"/>
      <c r="B455" s="126"/>
      <c r="C455" s="127"/>
      <c r="D455" s="127"/>
      <c r="E455" s="128"/>
      <c r="Q455" s="127"/>
      <c r="S455" s="137"/>
    </row>
    <row r="456" spans="1:19" ht="9.75" customHeight="1">
      <c r="A456" s="125"/>
      <c r="B456" s="126"/>
      <c r="C456" s="127"/>
      <c r="D456" s="127"/>
      <c r="E456" s="128"/>
      <c r="Q456" s="127"/>
      <c r="S456" s="137"/>
    </row>
    <row r="457" spans="1:19" ht="9.75" customHeight="1">
      <c r="A457" s="125"/>
      <c r="B457" s="126"/>
      <c r="C457" s="127"/>
      <c r="D457" s="127"/>
      <c r="E457" s="128"/>
      <c r="Q457" s="127"/>
      <c r="S457" s="137"/>
    </row>
    <row r="458" spans="1:19" ht="9.75" customHeight="1">
      <c r="A458" s="125"/>
      <c r="B458" s="126"/>
      <c r="C458" s="127"/>
      <c r="D458" s="127"/>
      <c r="E458" s="128"/>
      <c r="Q458" s="127"/>
      <c r="S458" s="137"/>
    </row>
    <row r="459" spans="1:19" ht="9.75" customHeight="1">
      <c r="A459" s="125"/>
      <c r="B459" s="126"/>
      <c r="C459" s="127"/>
      <c r="D459" s="127"/>
      <c r="E459" s="128"/>
      <c r="Q459" s="127"/>
      <c r="S459" s="137"/>
    </row>
    <row r="460" spans="1:19" ht="9.75" customHeight="1">
      <c r="A460" s="125"/>
      <c r="B460" s="126"/>
      <c r="C460" s="127"/>
      <c r="D460" s="127"/>
      <c r="E460" s="128"/>
      <c r="Q460" s="127"/>
      <c r="S460" s="137"/>
    </row>
    <row r="461" spans="1:19" ht="9.75" customHeight="1">
      <c r="A461" s="125"/>
      <c r="B461" s="126"/>
      <c r="C461" s="127"/>
      <c r="D461" s="127"/>
      <c r="E461" s="128"/>
      <c r="Q461" s="127"/>
      <c r="S461" s="137"/>
    </row>
    <row r="462" spans="1:19" ht="9.75" customHeight="1">
      <c r="A462" s="125"/>
      <c r="B462" s="126"/>
      <c r="C462" s="127"/>
      <c r="D462" s="127"/>
      <c r="E462" s="128"/>
      <c r="Q462" s="127"/>
      <c r="S462" s="137"/>
    </row>
    <row r="463" spans="1:19" ht="9.75" customHeight="1">
      <c r="A463" s="125"/>
      <c r="B463" s="126"/>
      <c r="C463" s="127"/>
      <c r="D463" s="127"/>
      <c r="E463" s="128"/>
      <c r="Q463" s="127"/>
      <c r="S463" s="137"/>
    </row>
    <row r="464" spans="1:19" ht="9.75" customHeight="1">
      <c r="A464" s="125"/>
      <c r="B464" s="126"/>
      <c r="C464" s="127"/>
      <c r="D464" s="127"/>
      <c r="E464" s="128"/>
      <c r="Q464" s="127"/>
      <c r="S464" s="137"/>
    </row>
    <row r="465" spans="1:19" ht="9.75" customHeight="1">
      <c r="A465" s="125"/>
      <c r="B465" s="126"/>
      <c r="C465" s="127"/>
      <c r="D465" s="127"/>
      <c r="E465" s="128"/>
      <c r="Q465" s="127"/>
      <c r="S465" s="137"/>
    </row>
    <row r="466" spans="1:19" ht="9.75" customHeight="1">
      <c r="A466" s="125"/>
      <c r="B466" s="126"/>
      <c r="C466" s="127"/>
      <c r="D466" s="127"/>
      <c r="E466" s="128"/>
      <c r="Q466" s="127"/>
      <c r="S466" s="137"/>
    </row>
    <row r="467" spans="1:19" ht="9.75" customHeight="1">
      <c r="A467" s="125"/>
      <c r="B467" s="126"/>
      <c r="C467" s="127"/>
      <c r="D467" s="127"/>
      <c r="E467" s="128"/>
      <c r="Q467" s="127"/>
      <c r="S467" s="137"/>
    </row>
    <row r="468" spans="1:19" ht="9.75" customHeight="1">
      <c r="A468" s="125"/>
      <c r="B468" s="126"/>
      <c r="C468" s="127"/>
      <c r="D468" s="127"/>
      <c r="E468" s="128"/>
      <c r="Q468" s="127"/>
      <c r="S468" s="137"/>
    </row>
    <row r="469" spans="1:19" ht="9.75" customHeight="1">
      <c r="A469" s="125"/>
      <c r="B469" s="126"/>
      <c r="C469" s="127"/>
      <c r="D469" s="127"/>
      <c r="E469" s="128"/>
      <c r="Q469" s="127"/>
      <c r="S469" s="137"/>
    </row>
    <row r="470" spans="1:19" ht="9.75" customHeight="1">
      <c r="A470" s="125"/>
      <c r="B470" s="126"/>
      <c r="C470" s="127"/>
      <c r="D470" s="127"/>
      <c r="E470" s="128"/>
      <c r="Q470" s="127"/>
      <c r="S470" s="137"/>
    </row>
    <row r="471" spans="1:19" ht="9.75" customHeight="1">
      <c r="A471" s="125"/>
      <c r="B471" s="126"/>
      <c r="C471" s="127"/>
      <c r="D471" s="127"/>
      <c r="E471" s="128"/>
      <c r="Q471" s="127"/>
      <c r="S471" s="137"/>
    </row>
    <row r="472" spans="1:19" ht="9.75" customHeight="1">
      <c r="A472" s="125"/>
      <c r="B472" s="126"/>
      <c r="C472" s="127"/>
      <c r="D472" s="127"/>
      <c r="E472" s="128"/>
      <c r="Q472" s="127"/>
      <c r="S472" s="137"/>
    </row>
    <row r="473" spans="1:19" ht="9.75" customHeight="1">
      <c r="A473" s="125"/>
      <c r="B473" s="126"/>
      <c r="C473" s="127"/>
      <c r="D473" s="127"/>
      <c r="E473" s="128"/>
      <c r="Q473" s="127"/>
      <c r="S473" s="137"/>
    </row>
    <row r="474" spans="1:19" ht="9.75" customHeight="1">
      <c r="A474" s="125"/>
      <c r="B474" s="126"/>
      <c r="C474" s="127"/>
      <c r="D474" s="127"/>
      <c r="E474" s="128"/>
      <c r="Q474" s="127"/>
      <c r="S474" s="137"/>
    </row>
    <row r="475" spans="1:19" ht="9.75" customHeight="1">
      <c r="A475" s="125"/>
      <c r="B475" s="126"/>
      <c r="C475" s="127"/>
      <c r="D475" s="127"/>
      <c r="E475" s="128"/>
      <c r="Q475" s="127"/>
      <c r="S475" s="137"/>
    </row>
    <row r="476" spans="1:19" ht="9.75" customHeight="1">
      <c r="A476" s="125"/>
      <c r="B476" s="126"/>
      <c r="C476" s="127"/>
      <c r="D476" s="127"/>
      <c r="E476" s="128"/>
      <c r="Q476" s="127"/>
      <c r="S476" s="137"/>
    </row>
    <row r="477" spans="1:19" ht="9.75" customHeight="1">
      <c r="A477" s="125"/>
      <c r="B477" s="126"/>
      <c r="C477" s="127"/>
      <c r="D477" s="127"/>
      <c r="E477" s="128"/>
      <c r="Q477" s="127"/>
      <c r="S477" s="137"/>
    </row>
    <row r="478" spans="1:19" ht="9.75" customHeight="1">
      <c r="A478" s="125"/>
      <c r="B478" s="126"/>
      <c r="C478" s="127"/>
      <c r="D478" s="127"/>
      <c r="E478" s="128"/>
      <c r="Q478" s="127"/>
      <c r="S478" s="137"/>
    </row>
    <row r="479" spans="1:19" ht="9.75" customHeight="1">
      <c r="A479" s="125"/>
      <c r="B479" s="126"/>
      <c r="C479" s="127"/>
      <c r="D479" s="127"/>
      <c r="E479" s="128"/>
      <c r="Q479" s="127"/>
      <c r="S479" s="137"/>
    </row>
    <row r="480" spans="1:19" ht="9.75" customHeight="1">
      <c r="A480" s="125"/>
      <c r="B480" s="126"/>
      <c r="C480" s="127"/>
      <c r="D480" s="127"/>
      <c r="E480" s="128"/>
      <c r="Q480" s="127"/>
      <c r="S480" s="137"/>
    </row>
    <row r="481" spans="1:19" ht="9.75" customHeight="1">
      <c r="A481" s="125"/>
      <c r="B481" s="126"/>
      <c r="C481" s="127"/>
      <c r="D481" s="127"/>
      <c r="E481" s="128"/>
      <c r="Q481" s="127"/>
      <c r="S481" s="137"/>
    </row>
    <row r="482" spans="1:19" ht="9.75" customHeight="1">
      <c r="A482" s="125"/>
      <c r="B482" s="126"/>
      <c r="C482" s="127"/>
      <c r="D482" s="127"/>
      <c r="E482" s="128"/>
      <c r="Q482" s="127"/>
      <c r="S482" s="137"/>
    </row>
    <row r="483" spans="1:19" ht="9.75" customHeight="1">
      <c r="A483" s="125"/>
      <c r="B483" s="126"/>
      <c r="C483" s="127"/>
      <c r="D483" s="127"/>
      <c r="E483" s="128"/>
      <c r="Q483" s="127"/>
      <c r="S483" s="137"/>
    </row>
    <row r="484" spans="1:19" ht="9.75" customHeight="1">
      <c r="A484" s="125"/>
      <c r="B484" s="126"/>
      <c r="C484" s="127"/>
      <c r="D484" s="127"/>
      <c r="E484" s="128"/>
      <c r="Q484" s="127"/>
      <c r="S484" s="137"/>
    </row>
    <row r="485" spans="1:19" ht="9.75" customHeight="1">
      <c r="A485" s="125"/>
      <c r="B485" s="126"/>
      <c r="C485" s="127"/>
      <c r="D485" s="127"/>
      <c r="E485" s="128"/>
      <c r="Q485" s="127"/>
      <c r="S485" s="137"/>
    </row>
    <row r="486" spans="1:19" ht="9.75" customHeight="1">
      <c r="A486" s="125"/>
      <c r="B486" s="126"/>
      <c r="C486" s="127"/>
      <c r="D486" s="127"/>
      <c r="E486" s="128"/>
      <c r="Q486" s="127"/>
      <c r="S486" s="137"/>
    </row>
    <row r="487" spans="1:19" ht="9.75" customHeight="1">
      <c r="A487" s="125"/>
      <c r="B487" s="126"/>
      <c r="C487" s="127"/>
      <c r="D487" s="127"/>
      <c r="E487" s="128"/>
      <c r="Q487" s="127"/>
      <c r="S487" s="137"/>
    </row>
    <row r="488" spans="1:19" ht="9.75" customHeight="1">
      <c r="A488" s="125"/>
      <c r="B488" s="126"/>
      <c r="C488" s="127"/>
      <c r="D488" s="127"/>
      <c r="E488" s="128"/>
      <c r="Q488" s="127"/>
      <c r="S488" s="137"/>
    </row>
    <row r="489" spans="1:19" ht="9.75" customHeight="1">
      <c r="A489" s="125"/>
      <c r="B489" s="126"/>
      <c r="C489" s="127"/>
      <c r="D489" s="127"/>
      <c r="E489" s="128"/>
      <c r="Q489" s="127"/>
      <c r="S489" s="137"/>
    </row>
    <row r="490" spans="1:19" ht="9.75" customHeight="1">
      <c r="A490" s="125"/>
      <c r="B490" s="126"/>
      <c r="C490" s="127"/>
      <c r="D490" s="127"/>
      <c r="E490" s="128"/>
      <c r="Q490" s="127"/>
      <c r="S490" s="137"/>
    </row>
    <row r="491" spans="1:19" ht="9.75" customHeight="1">
      <c r="A491" s="125"/>
      <c r="B491" s="126"/>
      <c r="C491" s="127"/>
      <c r="D491" s="127"/>
      <c r="E491" s="128"/>
      <c r="Q491" s="127"/>
      <c r="S491" s="137"/>
    </row>
    <row r="492" spans="1:19" ht="9.75" customHeight="1">
      <c r="A492" s="125"/>
      <c r="B492" s="126"/>
      <c r="C492" s="127"/>
      <c r="D492" s="127"/>
      <c r="E492" s="128"/>
      <c r="Q492" s="127"/>
      <c r="S492" s="137"/>
    </row>
    <row r="493" spans="1:19" ht="9.75" customHeight="1">
      <c r="A493" s="125"/>
      <c r="B493" s="126"/>
      <c r="C493" s="127"/>
      <c r="D493" s="127"/>
      <c r="E493" s="128"/>
      <c r="Q493" s="127"/>
      <c r="S493" s="137"/>
    </row>
    <row r="494" spans="1:19" ht="9.75" customHeight="1">
      <c r="A494" s="125"/>
      <c r="B494" s="126"/>
      <c r="C494" s="127"/>
      <c r="D494" s="127"/>
      <c r="E494" s="128"/>
      <c r="Q494" s="127"/>
      <c r="S494" s="137"/>
    </row>
    <row r="495" spans="1:19" ht="9.75" customHeight="1">
      <c r="A495" s="125"/>
      <c r="B495" s="126"/>
      <c r="C495" s="127"/>
      <c r="D495" s="127"/>
      <c r="E495" s="128"/>
      <c r="Q495" s="127"/>
      <c r="S495" s="137"/>
    </row>
    <row r="496" spans="1:19" ht="9.75" customHeight="1">
      <c r="A496" s="125"/>
      <c r="B496" s="126"/>
      <c r="C496" s="127"/>
      <c r="D496" s="127"/>
      <c r="E496" s="128"/>
      <c r="Q496" s="127"/>
      <c r="S496" s="137"/>
    </row>
    <row r="497" spans="1:19" ht="9.75" customHeight="1">
      <c r="A497" s="125"/>
      <c r="B497" s="126"/>
      <c r="C497" s="127"/>
      <c r="D497" s="127"/>
      <c r="E497" s="128"/>
      <c r="Q497" s="127"/>
      <c r="S497" s="137"/>
    </row>
    <row r="498" spans="1:19" ht="9.75" customHeight="1">
      <c r="A498" s="125"/>
      <c r="B498" s="126"/>
      <c r="C498" s="127"/>
      <c r="D498" s="127"/>
      <c r="E498" s="128"/>
      <c r="Q498" s="127"/>
      <c r="S498" s="137"/>
    </row>
    <row r="499" spans="1:19" ht="9.75" customHeight="1">
      <c r="A499" s="125"/>
      <c r="B499" s="126"/>
      <c r="C499" s="127"/>
      <c r="D499" s="127"/>
      <c r="E499" s="128"/>
      <c r="Q499" s="127"/>
      <c r="S499" s="137"/>
    </row>
    <row r="500" spans="1:19" ht="9.75" customHeight="1">
      <c r="A500" s="125"/>
      <c r="B500" s="126"/>
      <c r="C500" s="127"/>
      <c r="D500" s="127"/>
      <c r="E500" s="128"/>
      <c r="Q500" s="127"/>
      <c r="S500" s="137"/>
    </row>
    <row r="501" spans="1:19" ht="9.75" customHeight="1">
      <c r="A501" s="125"/>
      <c r="B501" s="126"/>
      <c r="C501" s="127"/>
      <c r="D501" s="127"/>
      <c r="E501" s="128"/>
      <c r="Q501" s="127"/>
      <c r="S501" s="137"/>
    </row>
    <row r="502" spans="1:19" ht="9.75" customHeight="1">
      <c r="A502" s="125"/>
      <c r="B502" s="126"/>
      <c r="C502" s="127"/>
      <c r="D502" s="127"/>
      <c r="E502" s="128"/>
      <c r="Q502" s="127"/>
      <c r="S502" s="137"/>
    </row>
    <row r="503" spans="1:19" ht="9.75" customHeight="1">
      <c r="A503" s="125"/>
      <c r="B503" s="126"/>
      <c r="C503" s="127"/>
      <c r="D503" s="127"/>
      <c r="E503" s="128"/>
      <c r="Q503" s="127"/>
      <c r="S503" s="137"/>
    </row>
    <row r="504" spans="1:19" ht="9.75" customHeight="1">
      <c r="A504" s="125"/>
      <c r="B504" s="126"/>
      <c r="C504" s="127"/>
      <c r="D504" s="127"/>
      <c r="E504" s="128"/>
      <c r="Q504" s="127"/>
      <c r="S504" s="137"/>
    </row>
    <row r="505" spans="1:19" ht="9.75" customHeight="1">
      <c r="A505" s="125"/>
      <c r="B505" s="126"/>
      <c r="C505" s="127"/>
      <c r="D505" s="127"/>
      <c r="E505" s="128"/>
      <c r="Q505" s="127"/>
      <c r="S505" s="137"/>
    </row>
    <row r="506" spans="1:19" ht="9.75" customHeight="1">
      <c r="A506" s="125"/>
      <c r="B506" s="126"/>
      <c r="C506" s="127"/>
      <c r="D506" s="127"/>
      <c r="E506" s="128"/>
      <c r="Q506" s="127"/>
      <c r="S506" s="137"/>
    </row>
    <row r="507" spans="1:19" ht="9.75" customHeight="1">
      <c r="A507" s="125"/>
      <c r="B507" s="126"/>
      <c r="C507" s="127"/>
      <c r="D507" s="127"/>
      <c r="E507" s="128"/>
      <c r="Q507" s="127"/>
      <c r="S507" s="137"/>
    </row>
    <row r="508" spans="1:19" ht="9.75" customHeight="1">
      <c r="A508" s="125"/>
      <c r="B508" s="126"/>
      <c r="C508" s="127"/>
      <c r="D508" s="127"/>
      <c r="E508" s="128"/>
      <c r="Q508" s="127"/>
      <c r="S508" s="137"/>
    </row>
    <row r="509" spans="1:19" ht="9.75" customHeight="1">
      <c r="A509" s="125"/>
      <c r="B509" s="126"/>
      <c r="C509" s="127"/>
      <c r="D509" s="127"/>
      <c r="E509" s="128"/>
      <c r="Q509" s="127"/>
      <c r="S509" s="137"/>
    </row>
    <row r="510" spans="1:19" ht="9.75" customHeight="1">
      <c r="A510" s="125"/>
      <c r="B510" s="126"/>
      <c r="C510" s="127"/>
      <c r="D510" s="127"/>
      <c r="E510" s="128"/>
      <c r="Q510" s="127"/>
      <c r="S510" s="137"/>
    </row>
    <row r="511" spans="1:19" ht="9.75" customHeight="1">
      <c r="A511" s="125"/>
      <c r="B511" s="126"/>
      <c r="C511" s="127"/>
      <c r="D511" s="127"/>
      <c r="E511" s="128"/>
      <c r="Q511" s="127"/>
      <c r="S511" s="137"/>
    </row>
    <row r="512" spans="1:19" ht="9.75" customHeight="1">
      <c r="A512" s="125"/>
      <c r="B512" s="126"/>
      <c r="C512" s="127"/>
      <c r="D512" s="127"/>
      <c r="E512" s="128"/>
      <c r="Q512" s="127"/>
      <c r="S512" s="137"/>
    </row>
    <row r="513" spans="1:19" ht="9.75" customHeight="1">
      <c r="A513" s="125"/>
      <c r="B513" s="126"/>
      <c r="C513" s="127"/>
      <c r="D513" s="127"/>
      <c r="E513" s="128"/>
      <c r="Q513" s="127"/>
      <c r="S513" s="137"/>
    </row>
    <row r="514" spans="1:19" ht="9.75" customHeight="1">
      <c r="A514" s="125"/>
      <c r="B514" s="126"/>
      <c r="C514" s="127"/>
      <c r="D514" s="127"/>
      <c r="E514" s="128"/>
      <c r="Q514" s="127"/>
      <c r="S514" s="137"/>
    </row>
    <row r="515" spans="1:19" ht="9.75" customHeight="1">
      <c r="A515" s="125"/>
      <c r="B515" s="126"/>
      <c r="C515" s="127"/>
      <c r="D515" s="127"/>
      <c r="E515" s="128"/>
      <c r="Q515" s="127"/>
      <c r="S515" s="137"/>
    </row>
    <row r="516" spans="1:19" ht="9.75" customHeight="1">
      <c r="A516" s="125"/>
      <c r="B516" s="126"/>
      <c r="C516" s="127"/>
      <c r="D516" s="127"/>
      <c r="E516" s="128"/>
      <c r="Q516" s="127"/>
      <c r="S516" s="137"/>
    </row>
    <row r="517" spans="1:19" ht="9.75" customHeight="1">
      <c r="A517" s="125"/>
      <c r="B517" s="126"/>
      <c r="C517" s="127"/>
      <c r="D517" s="127"/>
      <c r="E517" s="128"/>
      <c r="Q517" s="127"/>
      <c r="S517" s="137"/>
    </row>
    <row r="518" spans="1:19" ht="9.75" customHeight="1">
      <c r="A518" s="125"/>
      <c r="B518" s="126"/>
      <c r="C518" s="127"/>
      <c r="D518" s="127"/>
      <c r="E518" s="128"/>
      <c r="Q518" s="127"/>
      <c r="S518" s="137"/>
    </row>
    <row r="519" spans="1:19" ht="9.75" customHeight="1">
      <c r="A519" s="125"/>
      <c r="B519" s="126"/>
      <c r="C519" s="127"/>
      <c r="D519" s="127"/>
      <c r="E519" s="128"/>
      <c r="Q519" s="127"/>
      <c r="S519" s="137"/>
    </row>
    <row r="520" spans="1:19" ht="9.75" customHeight="1">
      <c r="A520" s="125"/>
      <c r="B520" s="126"/>
      <c r="C520" s="127"/>
      <c r="D520" s="127"/>
      <c r="E520" s="128"/>
      <c r="Q520" s="127"/>
      <c r="S520" s="137"/>
    </row>
    <row r="521" spans="1:19" ht="9.75" customHeight="1">
      <c r="A521" s="125"/>
      <c r="B521" s="126"/>
      <c r="C521" s="127"/>
      <c r="D521" s="127"/>
      <c r="E521" s="128"/>
      <c r="Q521" s="127"/>
      <c r="S521" s="137"/>
    </row>
    <row r="522" spans="1:19" ht="9.75" customHeight="1">
      <c r="A522" s="125"/>
      <c r="B522" s="126"/>
      <c r="C522" s="127"/>
      <c r="D522" s="127"/>
      <c r="E522" s="128"/>
      <c r="Q522" s="127"/>
      <c r="S522" s="137"/>
    </row>
    <row r="523" spans="1:19" ht="9.75" customHeight="1">
      <c r="A523" s="125"/>
      <c r="B523" s="126"/>
      <c r="C523" s="127"/>
      <c r="D523" s="127"/>
      <c r="E523" s="128"/>
      <c r="Q523" s="127"/>
      <c r="S523" s="137"/>
    </row>
    <row r="524" spans="1:19" ht="9.75" customHeight="1">
      <c r="A524" s="125"/>
      <c r="B524" s="126"/>
      <c r="C524" s="127"/>
      <c r="D524" s="127"/>
      <c r="E524" s="128"/>
      <c r="Q524" s="127"/>
      <c r="S524" s="137"/>
    </row>
    <row r="525" spans="1:19" ht="9.75" customHeight="1">
      <c r="A525" s="125"/>
      <c r="B525" s="126"/>
      <c r="C525" s="127"/>
      <c r="D525" s="127"/>
      <c r="E525" s="128"/>
      <c r="Q525" s="127"/>
      <c r="S525" s="137"/>
    </row>
    <row r="526" spans="1:19" ht="9.75" customHeight="1">
      <c r="A526" s="125"/>
      <c r="B526" s="126"/>
      <c r="C526" s="127"/>
      <c r="D526" s="127"/>
      <c r="E526" s="128"/>
      <c r="Q526" s="127"/>
      <c r="S526" s="137"/>
    </row>
    <row r="527" spans="1:19" ht="9.75" customHeight="1">
      <c r="A527" s="125"/>
      <c r="B527" s="126"/>
      <c r="C527" s="127"/>
      <c r="D527" s="127"/>
      <c r="E527" s="128"/>
      <c r="Q527" s="127"/>
      <c r="S527" s="137"/>
    </row>
    <row r="528" spans="1:19" ht="9.75" customHeight="1">
      <c r="A528" s="125"/>
      <c r="B528" s="126"/>
      <c r="C528" s="127"/>
      <c r="D528" s="127"/>
      <c r="E528" s="128"/>
      <c r="Q528" s="127"/>
      <c r="S528" s="137"/>
    </row>
    <row r="529" spans="1:19" ht="9.75" customHeight="1">
      <c r="A529" s="125"/>
      <c r="B529" s="126"/>
      <c r="C529" s="127"/>
      <c r="D529" s="127"/>
      <c r="E529" s="128"/>
      <c r="Q529" s="127"/>
      <c r="S529" s="137"/>
    </row>
    <row r="530" spans="1:19" ht="9.75" customHeight="1">
      <c r="A530" s="125"/>
      <c r="B530" s="126"/>
      <c r="C530" s="127"/>
      <c r="D530" s="127"/>
      <c r="E530" s="128"/>
      <c r="Q530" s="127"/>
      <c r="S530" s="137"/>
    </row>
    <row r="531" spans="1:19" ht="9.75" customHeight="1">
      <c r="A531" s="125"/>
      <c r="B531" s="126"/>
      <c r="C531" s="127"/>
      <c r="D531" s="127"/>
      <c r="E531" s="128"/>
      <c r="Q531" s="127"/>
      <c r="S531" s="137"/>
    </row>
    <row r="532" spans="1:19" ht="9.75" customHeight="1">
      <c r="A532" s="125"/>
      <c r="B532" s="126"/>
      <c r="C532" s="127"/>
      <c r="D532" s="127"/>
      <c r="E532" s="128"/>
      <c r="Q532" s="127"/>
      <c r="S532" s="137"/>
    </row>
    <row r="533" spans="1:19" ht="9.75" customHeight="1">
      <c r="A533" s="125"/>
      <c r="B533" s="126"/>
      <c r="C533" s="127"/>
      <c r="D533" s="127"/>
      <c r="E533" s="128"/>
      <c r="Q533" s="127"/>
      <c r="S533" s="137"/>
    </row>
    <row r="534" spans="1:19" ht="9.75" customHeight="1">
      <c r="A534" s="125"/>
      <c r="B534" s="126"/>
      <c r="C534" s="127"/>
      <c r="D534" s="127"/>
      <c r="E534" s="128"/>
      <c r="Q534" s="127"/>
      <c r="S534" s="137"/>
    </row>
    <row r="535" spans="1:19" ht="9.75" customHeight="1">
      <c r="A535" s="125"/>
      <c r="B535" s="126"/>
      <c r="C535" s="127"/>
      <c r="D535" s="127"/>
      <c r="E535" s="128"/>
      <c r="Q535" s="127"/>
      <c r="S535" s="137"/>
    </row>
    <row r="536" spans="1:19" ht="9.75" customHeight="1">
      <c r="A536" s="125"/>
      <c r="B536" s="126"/>
      <c r="C536" s="127"/>
      <c r="D536" s="127"/>
      <c r="E536" s="128"/>
      <c r="Q536" s="127"/>
      <c r="S536" s="137"/>
    </row>
    <row r="537" spans="1:19" ht="9.75" customHeight="1">
      <c r="A537" s="125"/>
      <c r="B537" s="126"/>
      <c r="C537" s="127"/>
      <c r="D537" s="127"/>
      <c r="E537" s="128"/>
      <c r="Q537" s="127"/>
      <c r="S537" s="137"/>
    </row>
    <row r="538" spans="1:19" ht="9.75" customHeight="1">
      <c r="A538" s="125"/>
      <c r="B538" s="126"/>
      <c r="C538" s="127"/>
      <c r="D538" s="127"/>
      <c r="E538" s="128"/>
      <c r="Q538" s="127"/>
      <c r="S538" s="137"/>
    </row>
    <row r="539" spans="1:19" ht="9.75" customHeight="1">
      <c r="A539" s="125"/>
      <c r="B539" s="126"/>
      <c r="C539" s="127"/>
      <c r="D539" s="127"/>
      <c r="E539" s="128"/>
      <c r="Q539" s="127"/>
      <c r="S539" s="137"/>
    </row>
    <row r="540" spans="1:19" ht="9.75" customHeight="1">
      <c r="A540" s="125"/>
      <c r="B540" s="126"/>
      <c r="C540" s="127"/>
      <c r="D540" s="127"/>
      <c r="E540" s="128"/>
      <c r="Q540" s="127"/>
      <c r="S540" s="137"/>
    </row>
    <row r="541" spans="1:19" ht="9.75" customHeight="1">
      <c r="A541" s="125"/>
      <c r="B541" s="126"/>
      <c r="C541" s="127"/>
      <c r="D541" s="127"/>
      <c r="E541" s="128"/>
      <c r="Q541" s="127"/>
      <c r="S541" s="137"/>
    </row>
    <row r="542" spans="1:19" ht="9.75" customHeight="1">
      <c r="A542" s="125"/>
      <c r="B542" s="126"/>
      <c r="C542" s="127"/>
      <c r="D542" s="127"/>
      <c r="E542" s="128"/>
      <c r="Q542" s="127"/>
      <c r="S542" s="137"/>
    </row>
    <row r="543" spans="1:19" ht="9.75" customHeight="1">
      <c r="A543" s="125"/>
      <c r="B543" s="126"/>
      <c r="C543" s="127"/>
      <c r="D543" s="127"/>
      <c r="E543" s="128"/>
      <c r="Q543" s="127"/>
      <c r="S543" s="137"/>
    </row>
    <row r="544" spans="1:19" ht="9.75" customHeight="1">
      <c r="A544" s="125"/>
      <c r="B544" s="126"/>
      <c r="C544" s="127"/>
      <c r="D544" s="127"/>
      <c r="E544" s="128"/>
      <c r="Q544" s="127"/>
      <c r="S544" s="137"/>
    </row>
    <row r="545" spans="1:19" ht="9.75" customHeight="1">
      <c r="A545" s="125"/>
      <c r="B545" s="126"/>
      <c r="C545" s="127"/>
      <c r="D545" s="127"/>
      <c r="E545" s="128"/>
      <c r="Q545" s="127"/>
      <c r="S545" s="137"/>
    </row>
    <row r="546" spans="1:19" ht="9.75" customHeight="1">
      <c r="A546" s="125"/>
      <c r="B546" s="126"/>
      <c r="C546" s="127"/>
      <c r="D546" s="127"/>
      <c r="E546" s="128"/>
      <c r="Q546" s="127"/>
      <c r="S546" s="137"/>
    </row>
    <row r="547" spans="1:19" ht="9.75" customHeight="1">
      <c r="A547" s="125"/>
      <c r="B547" s="126"/>
      <c r="C547" s="127"/>
      <c r="D547" s="127"/>
      <c r="E547" s="128"/>
      <c r="Q547" s="127"/>
      <c r="S547" s="137"/>
    </row>
    <row r="548" spans="1:19" ht="9.75" customHeight="1">
      <c r="A548" s="125"/>
      <c r="B548" s="126"/>
      <c r="C548" s="127"/>
      <c r="D548" s="127"/>
      <c r="E548" s="128"/>
      <c r="Q548" s="127"/>
      <c r="S548" s="137"/>
    </row>
    <row r="549" spans="1:19" ht="9.75" customHeight="1">
      <c r="A549" s="125"/>
      <c r="B549" s="126"/>
      <c r="C549" s="127"/>
      <c r="D549" s="127"/>
      <c r="E549" s="128"/>
      <c r="Q549" s="127"/>
      <c r="S549" s="137"/>
    </row>
    <row r="550" spans="1:19" ht="9.75" customHeight="1">
      <c r="A550" s="125"/>
      <c r="B550" s="126"/>
      <c r="C550" s="127"/>
      <c r="D550" s="127"/>
      <c r="E550" s="128"/>
      <c r="Q550" s="127"/>
      <c r="S550" s="137"/>
    </row>
    <row r="551" spans="1:19" ht="9.75" customHeight="1">
      <c r="A551" s="125"/>
      <c r="B551" s="126"/>
      <c r="C551" s="127"/>
      <c r="D551" s="127"/>
      <c r="E551" s="128"/>
      <c r="Q551" s="127"/>
      <c r="S551" s="137"/>
    </row>
    <row r="552" spans="1:19" ht="9.75" customHeight="1">
      <c r="A552" s="125"/>
      <c r="B552" s="126"/>
      <c r="C552" s="127"/>
      <c r="D552" s="127"/>
      <c r="E552" s="128"/>
      <c r="Q552" s="127"/>
      <c r="S552" s="137"/>
    </row>
    <row r="553" spans="1:19" ht="9.75" customHeight="1">
      <c r="A553" s="125"/>
      <c r="B553" s="126"/>
      <c r="C553" s="127"/>
      <c r="D553" s="127"/>
      <c r="E553" s="128"/>
      <c r="Q553" s="127"/>
      <c r="S553" s="137"/>
    </row>
    <row r="554" spans="1:19" ht="9.75" customHeight="1">
      <c r="A554" s="125"/>
      <c r="B554" s="126"/>
      <c r="C554" s="127"/>
      <c r="D554" s="127"/>
      <c r="E554" s="128"/>
      <c r="Q554" s="127"/>
      <c r="S554" s="137"/>
    </row>
    <row r="555" spans="1:19" ht="9.75" customHeight="1">
      <c r="A555" s="125"/>
      <c r="B555" s="126"/>
      <c r="C555" s="127"/>
      <c r="D555" s="127"/>
      <c r="E555" s="128"/>
      <c r="Q555" s="127"/>
      <c r="S555" s="137"/>
    </row>
    <row r="556" spans="1:19" ht="9.75" customHeight="1">
      <c r="A556" s="125"/>
      <c r="B556" s="126"/>
      <c r="C556" s="127"/>
      <c r="D556" s="127"/>
      <c r="E556" s="128"/>
      <c r="Q556" s="127"/>
      <c r="S556" s="137"/>
    </row>
    <row r="557" spans="1:19" ht="9.75" customHeight="1">
      <c r="A557" s="125"/>
      <c r="B557" s="126"/>
      <c r="C557" s="127"/>
      <c r="D557" s="127"/>
      <c r="E557" s="128"/>
      <c r="Q557" s="127"/>
      <c r="S557" s="137"/>
    </row>
    <row r="558" spans="1:19" ht="9.75" customHeight="1">
      <c r="A558" s="125"/>
      <c r="B558" s="126"/>
      <c r="C558" s="127"/>
      <c r="D558" s="127"/>
      <c r="E558" s="128"/>
      <c r="Q558" s="127"/>
      <c r="S558" s="137"/>
    </row>
    <row r="559" spans="1:19" ht="9.75" customHeight="1">
      <c r="A559" s="125"/>
      <c r="B559" s="126"/>
      <c r="C559" s="127"/>
      <c r="D559" s="127"/>
      <c r="E559" s="128"/>
      <c r="Q559" s="127"/>
      <c r="S559" s="137"/>
    </row>
    <row r="560" spans="1:19" ht="9.75" customHeight="1">
      <c r="A560" s="125"/>
      <c r="B560" s="126"/>
      <c r="C560" s="127"/>
      <c r="D560" s="127"/>
      <c r="E560" s="128"/>
      <c r="Q560" s="127"/>
      <c r="S560" s="137"/>
    </row>
    <row r="561" spans="1:19" ht="9.75" customHeight="1">
      <c r="A561" s="125"/>
      <c r="B561" s="126"/>
      <c r="C561" s="127"/>
      <c r="D561" s="127"/>
      <c r="E561" s="128"/>
      <c r="Q561" s="127"/>
      <c r="S561" s="137"/>
    </row>
    <row r="562" spans="1:19" ht="9.75" customHeight="1">
      <c r="A562" s="125"/>
      <c r="B562" s="126"/>
      <c r="C562" s="127"/>
      <c r="D562" s="127"/>
      <c r="E562" s="128"/>
      <c r="Q562" s="127"/>
      <c r="S562" s="137"/>
    </row>
    <row r="563" spans="1:19" ht="9.75" customHeight="1">
      <c r="A563" s="125"/>
      <c r="B563" s="126"/>
      <c r="C563" s="127"/>
      <c r="D563" s="127"/>
      <c r="E563" s="128"/>
      <c r="Q563" s="127"/>
      <c r="S563" s="137"/>
    </row>
    <row r="564" spans="1:19" ht="9.75" customHeight="1">
      <c r="A564" s="125"/>
      <c r="B564" s="126"/>
      <c r="C564" s="127"/>
      <c r="D564" s="127"/>
      <c r="E564" s="128"/>
      <c r="Q564" s="127"/>
      <c r="S564" s="137"/>
    </row>
    <row r="565" spans="1:19" ht="9.75" customHeight="1">
      <c r="A565" s="125"/>
      <c r="B565" s="126"/>
      <c r="C565" s="127"/>
      <c r="D565" s="127"/>
      <c r="E565" s="128"/>
      <c r="Q565" s="127"/>
      <c r="S565" s="137"/>
    </row>
    <row r="566" spans="1:19" ht="9.75" customHeight="1">
      <c r="A566" s="125"/>
      <c r="B566" s="126"/>
      <c r="C566" s="127"/>
      <c r="D566" s="127"/>
      <c r="E566" s="128"/>
      <c r="Q566" s="127"/>
      <c r="S566" s="137"/>
    </row>
    <row r="567" spans="1:19" ht="9.75" customHeight="1">
      <c r="A567" s="125"/>
      <c r="B567" s="126"/>
      <c r="C567" s="127"/>
      <c r="D567" s="127"/>
      <c r="E567" s="128"/>
      <c r="Q567" s="127"/>
      <c r="S567" s="137"/>
    </row>
    <row r="568" spans="1:19" ht="9.75" customHeight="1">
      <c r="A568" s="125"/>
      <c r="B568" s="126"/>
      <c r="C568" s="127"/>
      <c r="D568" s="127"/>
      <c r="E568" s="128"/>
      <c r="Q568" s="127"/>
      <c r="S568" s="137"/>
    </row>
    <row r="569" spans="1:19" ht="9.75" customHeight="1">
      <c r="A569" s="125"/>
      <c r="B569" s="126"/>
      <c r="C569" s="127"/>
      <c r="D569" s="127"/>
      <c r="E569" s="128"/>
      <c r="Q569" s="127"/>
      <c r="S569" s="137"/>
    </row>
    <row r="570" spans="1:19" ht="9.75" customHeight="1">
      <c r="A570" s="125"/>
      <c r="B570" s="126"/>
      <c r="C570" s="127"/>
      <c r="D570" s="127"/>
      <c r="E570" s="128"/>
      <c r="Q570" s="127"/>
      <c r="S570" s="137"/>
    </row>
    <row r="571" spans="1:19" ht="9.75" customHeight="1">
      <c r="A571" s="125"/>
      <c r="B571" s="126"/>
      <c r="C571" s="127"/>
      <c r="D571" s="127"/>
      <c r="E571" s="128"/>
      <c r="Q571" s="127"/>
      <c r="S571" s="137"/>
    </row>
    <row r="572" spans="1:19" ht="9.75" customHeight="1">
      <c r="A572" s="125"/>
      <c r="B572" s="126"/>
      <c r="C572" s="127"/>
      <c r="D572" s="127"/>
      <c r="E572" s="128"/>
      <c r="Q572" s="127"/>
      <c r="S572" s="137"/>
    </row>
    <row r="573" spans="1:19" ht="9.75" customHeight="1">
      <c r="A573" s="125"/>
      <c r="B573" s="126"/>
      <c r="C573" s="127"/>
      <c r="D573" s="127"/>
      <c r="E573" s="128"/>
      <c r="Q573" s="127"/>
      <c r="S573" s="137"/>
    </row>
    <row r="574" spans="1:19" ht="9.75" customHeight="1">
      <c r="A574" s="125"/>
      <c r="B574" s="126"/>
      <c r="C574" s="127"/>
      <c r="D574" s="127"/>
      <c r="E574" s="128"/>
      <c r="Q574" s="127"/>
      <c r="S574" s="137"/>
    </row>
    <row r="575" spans="1:19" ht="9.75" customHeight="1">
      <c r="A575" s="125"/>
      <c r="B575" s="126"/>
      <c r="C575" s="127"/>
      <c r="D575" s="127"/>
      <c r="E575" s="128"/>
      <c r="Q575" s="127"/>
      <c r="S575" s="137"/>
    </row>
    <row r="576" spans="1:19" ht="9.75" customHeight="1">
      <c r="A576" s="125"/>
      <c r="B576" s="126"/>
      <c r="C576" s="127"/>
      <c r="D576" s="127"/>
      <c r="E576" s="128"/>
      <c r="Q576" s="127"/>
      <c r="S576" s="137"/>
    </row>
    <row r="577" spans="1:19" ht="9.75" customHeight="1">
      <c r="A577" s="125"/>
      <c r="B577" s="126"/>
      <c r="C577" s="127"/>
      <c r="D577" s="127"/>
      <c r="E577" s="128"/>
      <c r="Q577" s="127"/>
      <c r="S577" s="137"/>
    </row>
    <row r="578" spans="1:19" ht="9.75" customHeight="1">
      <c r="A578" s="125"/>
      <c r="B578" s="126"/>
      <c r="C578" s="127"/>
      <c r="D578" s="127"/>
      <c r="E578" s="128"/>
      <c r="Q578" s="127"/>
      <c r="S578" s="137"/>
    </row>
    <row r="579" spans="1:19" ht="9.75" customHeight="1">
      <c r="A579" s="125"/>
      <c r="B579" s="126"/>
      <c r="C579" s="127"/>
      <c r="D579" s="127"/>
      <c r="E579" s="128"/>
      <c r="Q579" s="127"/>
      <c r="S579" s="137"/>
    </row>
    <row r="580" spans="1:19" ht="9.75" customHeight="1">
      <c r="A580" s="125"/>
      <c r="B580" s="126"/>
      <c r="C580" s="127"/>
      <c r="D580" s="127"/>
      <c r="E580" s="128"/>
      <c r="Q580" s="127"/>
      <c r="S580" s="137"/>
    </row>
    <row r="581" spans="1:19" ht="9.75" customHeight="1">
      <c r="A581" s="125"/>
      <c r="B581" s="126"/>
      <c r="C581" s="127"/>
      <c r="D581" s="127"/>
      <c r="E581" s="128"/>
      <c r="Q581" s="127"/>
      <c r="S581" s="137"/>
    </row>
    <row r="582" spans="1:19" ht="9.75" customHeight="1">
      <c r="A582" s="125"/>
      <c r="B582" s="126"/>
      <c r="C582" s="127"/>
      <c r="D582" s="127"/>
      <c r="E582" s="128"/>
      <c r="Q582" s="127"/>
      <c r="S582" s="137"/>
    </row>
    <row r="583" spans="1:19" ht="9.75" customHeight="1">
      <c r="A583" s="125"/>
      <c r="B583" s="126"/>
      <c r="C583" s="127"/>
      <c r="D583" s="127"/>
      <c r="E583" s="128"/>
      <c r="Q583" s="127"/>
      <c r="S583" s="137"/>
    </row>
    <row r="584" spans="1:19" ht="9.75" customHeight="1">
      <c r="A584" s="125"/>
      <c r="B584" s="126"/>
      <c r="C584" s="127"/>
      <c r="D584" s="127"/>
      <c r="E584" s="128"/>
      <c r="Q584" s="127"/>
      <c r="S584" s="137"/>
    </row>
    <row r="585" spans="1:19" ht="9.75" customHeight="1">
      <c r="A585" s="125"/>
      <c r="B585" s="126"/>
      <c r="C585" s="127"/>
      <c r="D585" s="127"/>
      <c r="E585" s="128"/>
      <c r="Q585" s="127"/>
      <c r="S585" s="137"/>
    </row>
    <row r="586" spans="1:19" ht="9.75" customHeight="1">
      <c r="A586" s="125"/>
      <c r="B586" s="126"/>
      <c r="C586" s="127"/>
      <c r="D586" s="127"/>
      <c r="E586" s="128"/>
      <c r="Q586" s="127"/>
      <c r="S586" s="137"/>
    </row>
    <row r="587" spans="1:19" ht="9.75" customHeight="1">
      <c r="A587" s="125"/>
      <c r="B587" s="126"/>
      <c r="C587" s="127"/>
      <c r="D587" s="127"/>
      <c r="E587" s="128"/>
      <c r="Q587" s="127"/>
      <c r="S587" s="137"/>
    </row>
    <row r="588" spans="1:19" ht="9.75" customHeight="1">
      <c r="A588" s="125"/>
      <c r="B588" s="126"/>
      <c r="C588" s="127"/>
      <c r="D588" s="127"/>
      <c r="E588" s="128"/>
      <c r="Q588" s="127"/>
      <c r="S588" s="137"/>
    </row>
    <row r="589" spans="1:19" ht="9.75" customHeight="1">
      <c r="A589" s="125"/>
      <c r="B589" s="126"/>
      <c r="C589" s="127"/>
      <c r="D589" s="127"/>
      <c r="E589" s="128"/>
      <c r="Q589" s="127"/>
      <c r="S589" s="137"/>
    </row>
    <row r="590" spans="1:19" ht="9.75" customHeight="1">
      <c r="A590" s="125"/>
      <c r="B590" s="126"/>
      <c r="C590" s="127"/>
      <c r="D590" s="127"/>
      <c r="E590" s="128"/>
      <c r="Q590" s="127"/>
      <c r="S590" s="137"/>
    </row>
    <row r="591" spans="1:19" ht="9.75" customHeight="1">
      <c r="A591" s="125"/>
      <c r="B591" s="126"/>
      <c r="C591" s="127"/>
      <c r="D591" s="127"/>
      <c r="E591" s="128"/>
      <c r="Q591" s="127"/>
      <c r="S591" s="137"/>
    </row>
    <row r="592" spans="1:19" ht="9.75" customHeight="1">
      <c r="A592" s="125"/>
      <c r="B592" s="126"/>
      <c r="C592" s="127"/>
      <c r="D592" s="127"/>
      <c r="E592" s="128"/>
      <c r="Q592" s="127"/>
      <c r="S592" s="137"/>
    </row>
    <row r="593" spans="1:19" ht="9.75" customHeight="1">
      <c r="A593" s="125"/>
      <c r="B593" s="126"/>
      <c r="C593" s="127"/>
      <c r="D593" s="127"/>
      <c r="E593" s="128"/>
      <c r="Q593" s="127"/>
      <c r="S593" s="137"/>
    </row>
    <row r="594" spans="1:19" ht="9.75" customHeight="1">
      <c r="A594" s="125"/>
      <c r="B594" s="126"/>
      <c r="C594" s="127"/>
      <c r="D594" s="127"/>
      <c r="E594" s="128"/>
      <c r="Q594" s="127"/>
      <c r="S594" s="137"/>
    </row>
    <row r="595" spans="1:19" ht="9.75" customHeight="1">
      <c r="A595" s="125"/>
      <c r="B595" s="126"/>
      <c r="C595" s="127"/>
      <c r="D595" s="127"/>
      <c r="E595" s="128"/>
      <c r="Q595" s="127"/>
      <c r="S595" s="137"/>
    </row>
    <row r="596" spans="1:19" ht="9.75" customHeight="1">
      <c r="A596" s="125"/>
      <c r="B596" s="126"/>
      <c r="C596" s="127"/>
      <c r="D596" s="127"/>
      <c r="E596" s="128"/>
      <c r="Q596" s="127"/>
      <c r="S596" s="137"/>
    </row>
    <row r="597" spans="1:19" ht="9.75" customHeight="1">
      <c r="A597" s="125"/>
      <c r="B597" s="126"/>
      <c r="C597" s="127"/>
      <c r="D597" s="127"/>
      <c r="E597" s="128"/>
      <c r="Q597" s="127"/>
      <c r="S597" s="137"/>
    </row>
    <row r="598" spans="1:19" ht="9.75" customHeight="1">
      <c r="A598" s="125"/>
      <c r="B598" s="126"/>
      <c r="C598" s="127"/>
      <c r="D598" s="127"/>
      <c r="E598" s="128"/>
      <c r="Q598" s="127"/>
      <c r="S598" s="137"/>
    </row>
    <row r="599" spans="1:19" ht="9.75" customHeight="1">
      <c r="A599" s="125"/>
      <c r="B599" s="126"/>
      <c r="C599" s="127"/>
      <c r="D599" s="127"/>
      <c r="E599" s="128"/>
      <c r="Q599" s="127"/>
      <c r="S599" s="137"/>
    </row>
    <row r="600" spans="1:19" ht="9.75" customHeight="1">
      <c r="A600" s="125"/>
      <c r="B600" s="126"/>
      <c r="C600" s="127"/>
      <c r="D600" s="127"/>
      <c r="E600" s="128"/>
      <c r="Q600" s="127"/>
      <c r="S600" s="137"/>
    </row>
    <row r="601" spans="1:19" ht="9.75" customHeight="1">
      <c r="A601" s="125"/>
      <c r="B601" s="126"/>
      <c r="C601" s="127"/>
      <c r="D601" s="127"/>
      <c r="E601" s="128"/>
      <c r="Q601" s="127"/>
      <c r="S601" s="137"/>
    </row>
    <row r="602" spans="1:19" ht="9.75" customHeight="1">
      <c r="A602" s="125"/>
      <c r="B602" s="126"/>
      <c r="C602" s="127"/>
      <c r="D602" s="127"/>
      <c r="E602" s="128"/>
      <c r="Q602" s="127"/>
      <c r="S602" s="137"/>
    </row>
    <row r="603" spans="1:19" ht="9.75" customHeight="1">
      <c r="A603" s="125"/>
      <c r="B603" s="126"/>
      <c r="C603" s="127"/>
      <c r="D603" s="127"/>
      <c r="E603" s="128"/>
      <c r="Q603" s="127"/>
      <c r="S603" s="137"/>
    </row>
    <row r="604" spans="1:19" ht="9.75" customHeight="1">
      <c r="A604" s="125"/>
      <c r="B604" s="126"/>
      <c r="C604" s="127"/>
      <c r="D604" s="127"/>
      <c r="E604" s="128"/>
      <c r="Q604" s="127"/>
      <c r="S604" s="137"/>
    </row>
    <row r="605" spans="1:19" ht="9.75" customHeight="1">
      <c r="A605" s="125"/>
      <c r="B605" s="126"/>
      <c r="C605" s="127"/>
      <c r="D605" s="127"/>
      <c r="E605" s="128"/>
      <c r="Q605" s="127"/>
      <c r="S605" s="137"/>
    </row>
    <row r="606" spans="1:19" ht="9.75" customHeight="1">
      <c r="A606" s="125"/>
      <c r="B606" s="126"/>
      <c r="C606" s="127"/>
      <c r="D606" s="127"/>
      <c r="E606" s="128"/>
      <c r="Q606" s="127"/>
      <c r="S606" s="137"/>
    </row>
    <row r="607" spans="1:19" ht="9.75" customHeight="1">
      <c r="A607" s="125"/>
      <c r="B607" s="126"/>
      <c r="C607" s="127"/>
      <c r="D607" s="127"/>
      <c r="E607" s="128"/>
      <c r="Q607" s="127"/>
      <c r="S607" s="137"/>
    </row>
    <row r="608" spans="1:19" ht="9.75" customHeight="1">
      <c r="A608" s="125"/>
      <c r="B608" s="126"/>
      <c r="C608" s="127"/>
      <c r="D608" s="127"/>
      <c r="E608" s="128"/>
      <c r="Q608" s="127"/>
      <c r="S608" s="137"/>
    </row>
    <row r="609" spans="1:19" ht="9.75" customHeight="1">
      <c r="A609" s="125"/>
      <c r="B609" s="126"/>
      <c r="C609" s="127"/>
      <c r="D609" s="127"/>
      <c r="E609" s="128"/>
      <c r="Q609" s="127"/>
      <c r="S609" s="137"/>
    </row>
    <row r="610" spans="1:19" ht="9.75" customHeight="1">
      <c r="A610" s="125"/>
      <c r="B610" s="126"/>
      <c r="C610" s="127"/>
      <c r="D610" s="127"/>
      <c r="E610" s="128"/>
      <c r="Q610" s="127"/>
      <c r="S610" s="137"/>
    </row>
    <row r="611" spans="1:19" ht="9.75" customHeight="1">
      <c r="A611" s="125"/>
      <c r="B611" s="126"/>
      <c r="C611" s="127"/>
      <c r="D611" s="127"/>
      <c r="E611" s="128"/>
      <c r="Q611" s="127"/>
      <c r="S611" s="137"/>
    </row>
    <row r="612" spans="1:19" ht="9.75" customHeight="1">
      <c r="A612" s="125"/>
      <c r="B612" s="126"/>
      <c r="C612" s="127"/>
      <c r="D612" s="127"/>
      <c r="E612" s="128"/>
      <c r="Q612" s="127"/>
      <c r="S612" s="137"/>
    </row>
    <row r="613" spans="1:19" ht="9.75" customHeight="1">
      <c r="A613" s="125"/>
      <c r="B613" s="126"/>
      <c r="C613" s="127"/>
      <c r="D613" s="127"/>
      <c r="E613" s="128"/>
      <c r="Q613" s="127"/>
      <c r="S613" s="137"/>
    </row>
    <row r="614" spans="1:19" ht="9.75" customHeight="1">
      <c r="A614" s="125"/>
      <c r="B614" s="126"/>
      <c r="C614" s="127"/>
      <c r="D614" s="127"/>
      <c r="E614" s="128"/>
      <c r="Q614" s="127"/>
      <c r="S614" s="137"/>
    </row>
    <row r="615" spans="1:19" ht="9.75" customHeight="1">
      <c r="A615" s="125"/>
      <c r="B615" s="126"/>
      <c r="C615" s="127"/>
      <c r="D615" s="127"/>
      <c r="E615" s="128"/>
      <c r="Q615" s="127"/>
      <c r="S615" s="137"/>
    </row>
    <row r="616" spans="1:19" ht="9.75" customHeight="1">
      <c r="A616" s="125"/>
      <c r="B616" s="126"/>
      <c r="C616" s="127"/>
      <c r="D616" s="127"/>
      <c r="E616" s="128"/>
      <c r="Q616" s="127"/>
      <c r="S616" s="137"/>
    </row>
    <row r="617" spans="1:19" ht="9.75" customHeight="1">
      <c r="A617" s="125"/>
      <c r="B617" s="126"/>
      <c r="C617" s="127"/>
      <c r="D617" s="127"/>
      <c r="E617" s="128"/>
      <c r="Q617" s="127"/>
      <c r="S617" s="137"/>
    </row>
    <row r="618" spans="1:19" ht="9.75" customHeight="1">
      <c r="A618" s="125"/>
      <c r="B618" s="126"/>
      <c r="C618" s="127"/>
      <c r="D618" s="127"/>
      <c r="E618" s="128"/>
      <c r="Q618" s="127"/>
      <c r="S618" s="137"/>
    </row>
    <row r="619" spans="1:19" ht="9.75" customHeight="1">
      <c r="A619" s="125"/>
      <c r="B619" s="126"/>
      <c r="C619" s="127"/>
      <c r="D619" s="127"/>
      <c r="E619" s="128"/>
      <c r="Q619" s="127"/>
      <c r="S619" s="137"/>
    </row>
    <row r="620" spans="1:19" ht="9.75" customHeight="1">
      <c r="A620" s="125"/>
      <c r="B620" s="126"/>
      <c r="C620" s="127"/>
      <c r="D620" s="127"/>
      <c r="E620" s="128"/>
      <c r="Q620" s="127"/>
      <c r="S620" s="137"/>
    </row>
    <row r="621" spans="1:19" ht="9.75" customHeight="1">
      <c r="A621" s="125"/>
      <c r="B621" s="126"/>
      <c r="C621" s="127"/>
      <c r="D621" s="127"/>
      <c r="E621" s="128"/>
      <c r="Q621" s="127"/>
      <c r="S621" s="137"/>
    </row>
    <row r="622" spans="1:19" ht="9.75" customHeight="1">
      <c r="A622" s="125"/>
      <c r="B622" s="126"/>
      <c r="C622" s="127"/>
      <c r="D622" s="127"/>
      <c r="E622" s="128"/>
      <c r="Q622" s="127"/>
      <c r="S622" s="137"/>
    </row>
    <row r="623" spans="1:19" ht="9.75" customHeight="1">
      <c r="A623" s="125"/>
      <c r="B623" s="126"/>
      <c r="C623" s="127"/>
      <c r="D623" s="127"/>
      <c r="E623" s="128"/>
      <c r="Q623" s="127"/>
      <c r="S623" s="137"/>
    </row>
    <row r="624" spans="1:19" ht="9.75" customHeight="1">
      <c r="A624" s="125"/>
      <c r="B624" s="126"/>
      <c r="C624" s="127"/>
      <c r="D624" s="127"/>
      <c r="E624" s="128"/>
      <c r="Q624" s="127"/>
      <c r="S624" s="137"/>
    </row>
    <row r="625" spans="1:19" ht="9.75" customHeight="1">
      <c r="A625" s="125"/>
      <c r="B625" s="126"/>
      <c r="C625" s="127"/>
      <c r="D625" s="127"/>
      <c r="E625" s="128"/>
      <c r="Q625" s="127"/>
      <c r="S625" s="137"/>
    </row>
    <row r="626" spans="1:19" ht="9.75" customHeight="1">
      <c r="A626" s="125"/>
      <c r="B626" s="126"/>
      <c r="C626" s="127"/>
      <c r="D626" s="127"/>
      <c r="E626" s="128"/>
      <c r="Q626" s="127"/>
      <c r="S626" s="137"/>
    </row>
    <row r="627" spans="1:19" ht="9.75" customHeight="1">
      <c r="A627" s="125"/>
      <c r="B627" s="126"/>
      <c r="C627" s="127"/>
      <c r="D627" s="127"/>
      <c r="E627" s="128"/>
      <c r="Q627" s="127"/>
      <c r="S627" s="137"/>
    </row>
    <row r="628" spans="1:19" ht="9.75" customHeight="1">
      <c r="A628" s="125"/>
      <c r="B628" s="126"/>
      <c r="C628" s="127"/>
      <c r="D628" s="127"/>
      <c r="E628" s="128"/>
      <c r="Q628" s="127"/>
      <c r="S628" s="137"/>
    </row>
    <row r="629" spans="1:19" ht="9.75" customHeight="1">
      <c r="A629" s="125"/>
      <c r="B629" s="126"/>
      <c r="C629" s="127"/>
      <c r="D629" s="127"/>
      <c r="E629" s="128"/>
      <c r="Q629" s="127"/>
      <c r="S629" s="137"/>
    </row>
    <row r="630" spans="1:19" ht="9.75" customHeight="1">
      <c r="A630" s="125"/>
      <c r="B630" s="126"/>
      <c r="C630" s="127"/>
      <c r="D630" s="127"/>
      <c r="E630" s="128"/>
      <c r="Q630" s="127"/>
      <c r="S630" s="137"/>
    </row>
    <row r="631" spans="1:19" ht="9.75" customHeight="1">
      <c r="A631" s="125"/>
      <c r="B631" s="126"/>
      <c r="C631" s="127"/>
      <c r="D631" s="127"/>
      <c r="E631" s="128"/>
      <c r="Q631" s="127"/>
      <c r="S631" s="137"/>
    </row>
    <row r="632" spans="1:19" ht="9.75" customHeight="1">
      <c r="A632" s="125"/>
      <c r="B632" s="126"/>
      <c r="C632" s="127"/>
      <c r="D632" s="127"/>
      <c r="E632" s="128"/>
      <c r="Q632" s="127"/>
      <c r="S632" s="137"/>
    </row>
    <row r="633" spans="1:19" ht="9.75" customHeight="1">
      <c r="A633" s="125"/>
      <c r="B633" s="126"/>
      <c r="C633" s="127"/>
      <c r="D633" s="127"/>
      <c r="E633" s="128"/>
      <c r="Q633" s="127"/>
      <c r="S633" s="137"/>
    </row>
    <row r="634" spans="1:19" ht="9.75" customHeight="1">
      <c r="A634" s="125"/>
      <c r="B634" s="126"/>
      <c r="C634" s="127"/>
      <c r="D634" s="127"/>
      <c r="E634" s="128"/>
      <c r="Q634" s="127"/>
      <c r="S634" s="137"/>
    </row>
    <row r="635" spans="1:19" ht="9.75" customHeight="1">
      <c r="A635" s="125"/>
      <c r="B635" s="126"/>
      <c r="C635" s="127"/>
      <c r="D635" s="127"/>
      <c r="E635" s="128"/>
      <c r="Q635" s="127"/>
      <c r="S635" s="137"/>
    </row>
    <row r="636" spans="1:19" ht="9.75" customHeight="1">
      <c r="A636" s="125"/>
      <c r="B636" s="126"/>
      <c r="C636" s="127"/>
      <c r="D636" s="127"/>
      <c r="E636" s="128"/>
      <c r="Q636" s="127"/>
      <c r="S636" s="137"/>
    </row>
    <row r="637" spans="1:19" ht="9.75" customHeight="1">
      <c r="A637" s="125"/>
      <c r="B637" s="126"/>
      <c r="C637" s="127"/>
      <c r="D637" s="127"/>
      <c r="E637" s="128"/>
      <c r="Q637" s="127"/>
      <c r="S637" s="137"/>
    </row>
    <row r="638" spans="1:19" ht="9.75" customHeight="1">
      <c r="A638" s="125"/>
      <c r="B638" s="126"/>
      <c r="C638" s="127"/>
      <c r="D638" s="127"/>
      <c r="E638" s="128"/>
      <c r="Q638" s="127"/>
      <c r="S638" s="137"/>
    </row>
    <row r="639" spans="1:19" ht="9.75" customHeight="1">
      <c r="A639" s="125"/>
      <c r="B639" s="126"/>
      <c r="C639" s="127"/>
      <c r="D639" s="127"/>
      <c r="E639" s="128"/>
      <c r="Q639" s="127"/>
      <c r="S639" s="137"/>
    </row>
    <row r="640" spans="1:19" ht="9.75" customHeight="1">
      <c r="A640" s="125"/>
      <c r="B640" s="126"/>
      <c r="C640" s="127"/>
      <c r="D640" s="127"/>
      <c r="E640" s="128"/>
      <c r="Q640" s="127"/>
      <c r="S640" s="137"/>
    </row>
    <row r="641" spans="1:19" ht="9.75" customHeight="1">
      <c r="A641" s="125"/>
      <c r="B641" s="126"/>
      <c r="C641" s="127"/>
      <c r="D641" s="127"/>
      <c r="E641" s="128"/>
      <c r="Q641" s="127"/>
      <c r="S641" s="137"/>
    </row>
    <row r="642" spans="1:19" ht="9.75" customHeight="1">
      <c r="A642" s="125"/>
      <c r="B642" s="126"/>
      <c r="C642" s="127"/>
      <c r="D642" s="127"/>
      <c r="E642" s="128"/>
      <c r="Q642" s="127"/>
      <c r="S642" s="137"/>
    </row>
    <row r="643" spans="1:19" ht="9.75" customHeight="1">
      <c r="A643" s="125"/>
      <c r="B643" s="126"/>
      <c r="C643" s="127"/>
      <c r="D643" s="127"/>
      <c r="E643" s="128"/>
      <c r="Q643" s="127"/>
      <c r="S643" s="137"/>
    </row>
    <row r="644" spans="1:19" ht="9.75" customHeight="1">
      <c r="A644" s="125"/>
      <c r="B644" s="126"/>
      <c r="C644" s="127"/>
      <c r="D644" s="127"/>
      <c r="E644" s="128"/>
      <c r="Q644" s="127"/>
      <c r="S644" s="137"/>
    </row>
    <row r="645" spans="1:19" ht="9.75" customHeight="1">
      <c r="A645" s="125"/>
      <c r="B645" s="126"/>
      <c r="C645" s="127"/>
      <c r="D645" s="127"/>
      <c r="E645" s="128"/>
      <c r="Q645" s="127"/>
      <c r="S645" s="137"/>
    </row>
    <row r="646" spans="1:19" ht="9.75" customHeight="1">
      <c r="A646" s="125"/>
      <c r="B646" s="126"/>
      <c r="C646" s="127"/>
      <c r="D646" s="127"/>
      <c r="E646" s="128"/>
      <c r="Q646" s="127"/>
      <c r="S646" s="137"/>
    </row>
    <row r="647" spans="1:19" ht="9.75" customHeight="1">
      <c r="A647" s="125"/>
      <c r="B647" s="126"/>
      <c r="C647" s="127"/>
      <c r="D647" s="127"/>
      <c r="E647" s="128"/>
      <c r="Q647" s="127"/>
      <c r="S647" s="137"/>
    </row>
    <row r="648" spans="1:19" ht="9.75" customHeight="1">
      <c r="A648" s="125"/>
      <c r="B648" s="126"/>
      <c r="C648" s="127"/>
      <c r="D648" s="127"/>
      <c r="E648" s="128"/>
      <c r="Q648" s="127"/>
      <c r="S648" s="137"/>
    </row>
    <row r="649" spans="1:19" ht="9.75" customHeight="1">
      <c r="A649" s="125"/>
      <c r="B649" s="126"/>
      <c r="C649" s="127"/>
      <c r="D649" s="127"/>
      <c r="E649" s="128"/>
      <c r="Q649" s="127"/>
      <c r="S649" s="137"/>
    </row>
    <row r="650" spans="1:19" ht="9.75" customHeight="1">
      <c r="A650" s="125"/>
      <c r="B650" s="126"/>
      <c r="C650" s="127"/>
      <c r="D650" s="127"/>
      <c r="E650" s="128"/>
      <c r="Q650" s="127"/>
      <c r="S650" s="137"/>
    </row>
    <row r="651" spans="1:19" ht="9.75" customHeight="1">
      <c r="A651" s="125"/>
      <c r="B651" s="126"/>
      <c r="C651" s="127"/>
      <c r="D651" s="127"/>
      <c r="E651" s="128"/>
      <c r="Q651" s="127"/>
      <c r="S651" s="137"/>
    </row>
    <row r="652" spans="1:19" ht="9.75" customHeight="1">
      <c r="A652" s="125"/>
      <c r="B652" s="126"/>
      <c r="C652" s="127"/>
      <c r="D652" s="127"/>
      <c r="E652" s="128"/>
      <c r="Q652" s="127"/>
      <c r="S652" s="137"/>
    </row>
    <row r="653" spans="1:19" ht="9.75" customHeight="1">
      <c r="A653" s="125"/>
      <c r="B653" s="126"/>
      <c r="C653" s="127"/>
      <c r="D653" s="127"/>
      <c r="E653" s="128"/>
      <c r="Q653" s="127"/>
      <c r="S653" s="137"/>
    </row>
    <row r="654" spans="1:19" ht="9.75" customHeight="1">
      <c r="A654" s="125"/>
      <c r="B654" s="126"/>
      <c r="C654" s="127"/>
      <c r="D654" s="127"/>
      <c r="E654" s="128"/>
      <c r="Q654" s="127"/>
      <c r="S654" s="137"/>
    </row>
    <row r="655" spans="1:19" ht="9.75" customHeight="1">
      <c r="A655" s="125"/>
      <c r="B655" s="126"/>
      <c r="C655" s="127"/>
      <c r="D655" s="127"/>
      <c r="E655" s="128"/>
      <c r="Q655" s="127"/>
      <c r="S655" s="137"/>
    </row>
    <row r="656" spans="1:19" ht="9.75" customHeight="1">
      <c r="A656" s="125"/>
      <c r="B656" s="126"/>
      <c r="C656" s="127"/>
      <c r="D656" s="127"/>
      <c r="E656" s="128"/>
      <c r="Q656" s="127"/>
      <c r="S656" s="137"/>
    </row>
    <row r="657" spans="1:19" ht="9.75" customHeight="1">
      <c r="A657" s="125"/>
      <c r="B657" s="126"/>
      <c r="C657" s="127"/>
      <c r="D657" s="127"/>
      <c r="E657" s="128"/>
      <c r="Q657" s="127"/>
      <c r="S657" s="137"/>
    </row>
    <row r="658" spans="1:19" ht="9.75" customHeight="1">
      <c r="A658" s="125"/>
      <c r="B658" s="126"/>
      <c r="C658" s="127"/>
      <c r="D658" s="127"/>
      <c r="E658" s="128"/>
      <c r="Q658" s="127"/>
      <c r="S658" s="137"/>
    </row>
    <row r="659" spans="1:19" ht="9.75" customHeight="1">
      <c r="A659" s="125"/>
      <c r="B659" s="126"/>
      <c r="C659" s="127"/>
      <c r="D659" s="127"/>
      <c r="E659" s="128"/>
      <c r="Q659" s="127"/>
      <c r="S659" s="137"/>
    </row>
    <row r="660" spans="1:19" ht="9.75" customHeight="1">
      <c r="A660" s="125"/>
      <c r="B660" s="126"/>
      <c r="C660" s="127"/>
      <c r="D660" s="127"/>
      <c r="E660" s="128"/>
      <c r="Q660" s="127"/>
      <c r="S660" s="137"/>
    </row>
    <row r="661" spans="1:19" ht="9.75" customHeight="1">
      <c r="A661" s="125"/>
      <c r="B661" s="126"/>
      <c r="C661" s="127"/>
      <c r="D661" s="127"/>
      <c r="E661" s="128"/>
      <c r="Q661" s="127"/>
      <c r="S661" s="137"/>
    </row>
    <row r="662" spans="1:19" ht="9.75" customHeight="1">
      <c r="A662" s="125"/>
      <c r="B662" s="126"/>
      <c r="C662" s="127"/>
      <c r="D662" s="127"/>
      <c r="E662" s="128"/>
      <c r="Q662" s="127"/>
      <c r="S662" s="137"/>
    </row>
    <row r="663" spans="1:19" ht="9.75" customHeight="1">
      <c r="A663" s="125"/>
      <c r="B663" s="126"/>
      <c r="C663" s="127"/>
      <c r="D663" s="127"/>
      <c r="E663" s="128"/>
      <c r="Q663" s="127"/>
      <c r="S663" s="137"/>
    </row>
    <row r="664" spans="1:19" ht="9.75" customHeight="1">
      <c r="A664" s="125"/>
      <c r="B664" s="126"/>
      <c r="C664" s="127"/>
      <c r="D664" s="127"/>
      <c r="E664" s="128"/>
      <c r="Q664" s="127"/>
      <c r="S664" s="137"/>
    </row>
    <row r="665" spans="1:19" ht="9.75" customHeight="1">
      <c r="A665" s="125"/>
      <c r="B665" s="126"/>
      <c r="C665" s="127"/>
      <c r="D665" s="127"/>
      <c r="E665" s="128"/>
      <c r="Q665" s="127"/>
      <c r="S665" s="137"/>
    </row>
    <row r="666" spans="1:19" ht="9.75" customHeight="1">
      <c r="A666" s="125"/>
      <c r="B666" s="126"/>
      <c r="C666" s="127"/>
      <c r="D666" s="127"/>
      <c r="E666" s="128"/>
      <c r="Q666" s="127"/>
      <c r="S666" s="137"/>
    </row>
    <row r="667" spans="1:19" ht="9.75" customHeight="1">
      <c r="A667" s="125"/>
      <c r="B667" s="126"/>
      <c r="C667" s="127"/>
      <c r="D667" s="127"/>
      <c r="E667" s="128"/>
      <c r="Q667" s="127"/>
      <c r="S667" s="137"/>
    </row>
    <row r="668" spans="1:19" ht="9.75" customHeight="1">
      <c r="A668" s="125"/>
      <c r="B668" s="126"/>
      <c r="C668" s="127"/>
      <c r="D668" s="127"/>
      <c r="E668" s="128"/>
      <c r="Q668" s="127"/>
      <c r="S668" s="137"/>
    </row>
    <row r="669" spans="1:19" ht="9.75" customHeight="1">
      <c r="A669" s="125"/>
      <c r="B669" s="126"/>
      <c r="C669" s="127"/>
      <c r="D669" s="127"/>
      <c r="E669" s="128"/>
      <c r="Q669" s="127"/>
      <c r="S669" s="137"/>
    </row>
    <row r="670" spans="1:19" ht="9.75" customHeight="1">
      <c r="A670" s="125"/>
      <c r="B670" s="126"/>
      <c r="C670" s="127"/>
      <c r="D670" s="127"/>
      <c r="E670" s="128"/>
      <c r="Q670" s="127"/>
      <c r="S670" s="137"/>
    </row>
    <row r="671" spans="1:19" ht="9.75" customHeight="1">
      <c r="A671" s="125"/>
      <c r="B671" s="126"/>
      <c r="C671" s="127"/>
      <c r="D671" s="127"/>
      <c r="E671" s="128"/>
      <c r="Q671" s="127"/>
      <c r="S671" s="137"/>
    </row>
    <row r="672" spans="1:19" ht="9.75" customHeight="1">
      <c r="A672" s="125"/>
      <c r="B672" s="126"/>
      <c r="C672" s="127"/>
      <c r="D672" s="127"/>
      <c r="E672" s="128"/>
      <c r="Q672" s="127"/>
      <c r="S672" s="137"/>
    </row>
    <row r="673" spans="1:19" ht="9.75" customHeight="1">
      <c r="A673" s="125"/>
      <c r="B673" s="126"/>
      <c r="C673" s="127"/>
      <c r="D673" s="127"/>
      <c r="E673" s="128"/>
      <c r="Q673" s="127"/>
      <c r="S673" s="137"/>
    </row>
    <row r="674" spans="1:19" ht="9.75" customHeight="1">
      <c r="A674" s="125"/>
      <c r="B674" s="126"/>
      <c r="C674" s="127"/>
      <c r="D674" s="127"/>
      <c r="E674" s="128"/>
      <c r="Q674" s="127"/>
      <c r="S674" s="137"/>
    </row>
    <row r="675" spans="1:19" ht="9.75" customHeight="1">
      <c r="A675" s="125"/>
      <c r="B675" s="126"/>
      <c r="C675" s="127"/>
      <c r="D675" s="127"/>
      <c r="E675" s="128"/>
      <c r="Q675" s="127"/>
      <c r="S675" s="137"/>
    </row>
    <row r="676" spans="1:19" ht="9.75" customHeight="1">
      <c r="A676" s="125"/>
      <c r="B676" s="126"/>
      <c r="C676" s="127"/>
      <c r="D676" s="127"/>
      <c r="E676" s="128"/>
      <c r="Q676" s="127"/>
      <c r="S676" s="137"/>
    </row>
    <row r="677" spans="1:19" ht="9.75" customHeight="1">
      <c r="A677" s="125"/>
      <c r="B677" s="126"/>
      <c r="C677" s="127"/>
      <c r="D677" s="127"/>
      <c r="E677" s="128"/>
      <c r="Q677" s="127"/>
      <c r="S677" s="137"/>
    </row>
    <row r="678" spans="1:19" ht="9.75" customHeight="1">
      <c r="A678" s="125"/>
      <c r="B678" s="126"/>
      <c r="C678" s="127"/>
      <c r="D678" s="127"/>
      <c r="E678" s="128"/>
      <c r="Q678" s="127"/>
      <c r="S678" s="137"/>
    </row>
    <row r="679" spans="1:19" ht="9.75" customHeight="1">
      <c r="A679" s="125"/>
      <c r="B679" s="126"/>
      <c r="C679" s="127"/>
      <c r="D679" s="127"/>
      <c r="E679" s="128"/>
      <c r="Q679" s="127"/>
      <c r="S679" s="137"/>
    </row>
    <row r="680" spans="1:19" ht="9.75" customHeight="1">
      <c r="A680" s="125"/>
      <c r="B680" s="126"/>
      <c r="C680" s="127"/>
      <c r="D680" s="127"/>
      <c r="E680" s="128"/>
      <c r="Q680" s="127"/>
      <c r="S680" s="137"/>
    </row>
    <row r="681" spans="1:19" ht="9.75" customHeight="1">
      <c r="A681" s="125"/>
      <c r="B681" s="126"/>
      <c r="C681" s="127"/>
      <c r="D681" s="127"/>
      <c r="E681" s="128"/>
      <c r="Q681" s="127"/>
      <c r="S681" s="137"/>
    </row>
    <row r="682" spans="1:19" ht="9.75" customHeight="1">
      <c r="A682" s="125"/>
      <c r="B682" s="126"/>
      <c r="C682" s="127"/>
      <c r="D682" s="127"/>
      <c r="E682" s="128"/>
      <c r="Q682" s="127"/>
      <c r="S682" s="137"/>
    </row>
    <row r="683" spans="1:19" ht="9.75" customHeight="1">
      <c r="A683" s="125"/>
      <c r="B683" s="126"/>
      <c r="C683" s="127"/>
      <c r="D683" s="127"/>
      <c r="E683" s="128"/>
      <c r="Q683" s="127"/>
      <c r="S683" s="137"/>
    </row>
    <row r="684" spans="1:19" ht="9.75" customHeight="1">
      <c r="A684" s="125"/>
      <c r="B684" s="126"/>
      <c r="C684" s="127"/>
      <c r="D684" s="127"/>
      <c r="E684" s="128"/>
      <c r="Q684" s="127"/>
      <c r="S684" s="137"/>
    </row>
    <row r="685" spans="1:19" ht="9.75" customHeight="1">
      <c r="A685" s="125"/>
      <c r="B685" s="126"/>
      <c r="C685" s="127"/>
      <c r="D685" s="127"/>
      <c r="E685" s="128"/>
      <c r="Q685" s="127"/>
      <c r="S685" s="137"/>
    </row>
    <row r="686" spans="1:19" ht="9.75" customHeight="1">
      <c r="A686" s="125"/>
      <c r="B686" s="126"/>
      <c r="C686" s="127"/>
      <c r="D686" s="127"/>
      <c r="E686" s="128"/>
      <c r="Q686" s="127"/>
      <c r="S686" s="137"/>
    </row>
    <row r="687" spans="1:19" ht="9.75" customHeight="1">
      <c r="A687" s="125"/>
      <c r="B687" s="126"/>
      <c r="C687" s="127"/>
      <c r="D687" s="127"/>
      <c r="E687" s="128"/>
      <c r="Q687" s="127"/>
      <c r="S687" s="137"/>
    </row>
    <row r="688" spans="1:19" ht="9.75" customHeight="1">
      <c r="A688" s="125"/>
      <c r="B688" s="126"/>
      <c r="C688" s="127"/>
      <c r="D688" s="127"/>
      <c r="E688" s="128"/>
      <c r="Q688" s="127"/>
      <c r="S688" s="137"/>
    </row>
    <row r="689" spans="1:19" ht="9.75" customHeight="1">
      <c r="A689" s="125"/>
      <c r="B689" s="126"/>
      <c r="C689" s="127"/>
      <c r="D689" s="127"/>
      <c r="E689" s="128"/>
      <c r="Q689" s="127"/>
      <c r="S689" s="137"/>
    </row>
    <row r="690" spans="1:19" ht="9.75" customHeight="1">
      <c r="A690" s="125"/>
      <c r="B690" s="126"/>
      <c r="C690" s="127"/>
      <c r="D690" s="127"/>
      <c r="E690" s="128"/>
      <c r="Q690" s="127"/>
      <c r="S690" s="137"/>
    </row>
    <row r="691" spans="1:19" ht="9.75" customHeight="1">
      <c r="A691" s="125"/>
      <c r="B691" s="126"/>
      <c r="C691" s="127"/>
      <c r="D691" s="127"/>
      <c r="E691" s="128"/>
      <c r="Q691" s="127"/>
      <c r="S691" s="137"/>
    </row>
    <row r="692" spans="1:19" ht="9.75" customHeight="1">
      <c r="A692" s="125"/>
      <c r="B692" s="126"/>
      <c r="C692" s="127"/>
      <c r="D692" s="127"/>
      <c r="E692" s="128"/>
      <c r="Q692" s="127"/>
      <c r="S692" s="137"/>
    </row>
    <row r="693" spans="1:19" ht="9.75" customHeight="1">
      <c r="A693" s="125"/>
      <c r="B693" s="126"/>
      <c r="C693" s="127"/>
      <c r="D693" s="127"/>
      <c r="E693" s="128"/>
      <c r="Q693" s="127"/>
      <c r="S693" s="137"/>
    </row>
    <row r="694" spans="1:19" ht="9.75" customHeight="1">
      <c r="A694" s="125"/>
      <c r="B694" s="126"/>
      <c r="C694" s="127"/>
      <c r="D694" s="127"/>
      <c r="E694" s="128"/>
      <c r="Q694" s="127"/>
      <c r="S694" s="137"/>
    </row>
    <row r="695" spans="1:19" ht="9.75" customHeight="1">
      <c r="A695" s="125"/>
      <c r="B695" s="126"/>
      <c r="C695" s="127"/>
      <c r="D695" s="127"/>
      <c r="E695" s="128"/>
      <c r="Q695" s="127"/>
      <c r="S695" s="137"/>
    </row>
    <row r="696" spans="1:19" ht="9.75" customHeight="1">
      <c r="A696" s="125"/>
      <c r="B696" s="126"/>
      <c r="C696" s="127"/>
      <c r="D696" s="127"/>
      <c r="E696" s="128"/>
      <c r="Q696" s="127"/>
      <c r="S696" s="137"/>
    </row>
    <row r="697" spans="1:19" ht="9.75" customHeight="1">
      <c r="A697" s="125"/>
      <c r="B697" s="126"/>
      <c r="C697" s="127"/>
      <c r="D697" s="127"/>
      <c r="E697" s="128"/>
      <c r="Q697" s="127"/>
      <c r="S697" s="137"/>
    </row>
    <row r="698" spans="1:19" ht="9.75" customHeight="1">
      <c r="A698" s="125"/>
      <c r="B698" s="126"/>
      <c r="C698" s="127"/>
      <c r="D698" s="127"/>
      <c r="E698" s="128"/>
      <c r="Q698" s="127"/>
      <c r="S698" s="137"/>
    </row>
    <row r="699" spans="1:19" ht="9.75" customHeight="1">
      <c r="A699" s="125"/>
      <c r="B699" s="126"/>
      <c r="C699" s="127"/>
      <c r="D699" s="127"/>
      <c r="E699" s="128"/>
      <c r="Q699" s="127"/>
      <c r="S699" s="137"/>
    </row>
    <row r="700" spans="1:19" ht="9.75" customHeight="1">
      <c r="A700" s="125"/>
      <c r="B700" s="126"/>
      <c r="C700" s="127"/>
      <c r="D700" s="127"/>
      <c r="E700" s="128"/>
      <c r="Q700" s="127"/>
      <c r="S700" s="137"/>
    </row>
    <row r="701" spans="1:19" ht="9.75" customHeight="1">
      <c r="A701" s="125"/>
      <c r="B701" s="126"/>
      <c r="C701" s="127"/>
      <c r="D701" s="127"/>
      <c r="E701" s="128"/>
      <c r="Q701" s="127"/>
      <c r="S701" s="137"/>
    </row>
    <row r="702" spans="1:19" ht="9.75" customHeight="1">
      <c r="A702" s="125"/>
      <c r="B702" s="126"/>
      <c r="C702" s="127"/>
      <c r="D702" s="127"/>
      <c r="E702" s="128"/>
      <c r="Q702" s="127"/>
      <c r="S702" s="137"/>
    </row>
    <row r="703" spans="1:19" ht="9.75" customHeight="1">
      <c r="A703" s="125"/>
      <c r="B703" s="126"/>
      <c r="C703" s="127"/>
      <c r="D703" s="127"/>
      <c r="E703" s="128"/>
      <c r="Q703" s="127"/>
      <c r="S703" s="137"/>
    </row>
    <row r="704" spans="1:19" ht="9.75" customHeight="1">
      <c r="A704" s="125"/>
      <c r="B704" s="126"/>
      <c r="C704" s="127"/>
      <c r="D704" s="127"/>
      <c r="E704" s="128"/>
      <c r="Q704" s="127"/>
      <c r="S704" s="137"/>
    </row>
    <row r="705" spans="1:19" ht="9.75" customHeight="1">
      <c r="A705" s="125"/>
      <c r="B705" s="126"/>
      <c r="C705" s="127"/>
      <c r="D705" s="127"/>
      <c r="E705" s="128"/>
      <c r="Q705" s="127"/>
      <c r="S705" s="137"/>
    </row>
    <row r="706" spans="1:19" ht="9.75" customHeight="1">
      <c r="A706" s="125"/>
      <c r="B706" s="126"/>
      <c r="C706" s="127"/>
      <c r="D706" s="127"/>
      <c r="E706" s="128"/>
      <c r="Q706" s="127"/>
      <c r="S706" s="137"/>
    </row>
    <row r="707" spans="1:19" ht="9.75" customHeight="1">
      <c r="A707" s="125"/>
      <c r="B707" s="126"/>
      <c r="C707" s="127"/>
      <c r="D707" s="127"/>
      <c r="E707" s="128"/>
      <c r="Q707" s="127"/>
      <c r="S707" s="137"/>
    </row>
    <row r="708" spans="1:19" ht="9.75" customHeight="1">
      <c r="A708" s="125"/>
      <c r="B708" s="126"/>
      <c r="C708" s="127"/>
      <c r="D708" s="127"/>
      <c r="E708" s="128"/>
      <c r="Q708" s="127"/>
      <c r="S708" s="137"/>
    </row>
    <row r="709" spans="1:19" ht="9.75" customHeight="1">
      <c r="A709" s="125"/>
      <c r="B709" s="126"/>
      <c r="C709" s="127"/>
      <c r="D709" s="127"/>
      <c r="E709" s="128"/>
      <c r="Q709" s="127"/>
      <c r="S709" s="137"/>
    </row>
    <row r="710" spans="1:19" ht="9.75" customHeight="1">
      <c r="A710" s="125"/>
      <c r="B710" s="126"/>
      <c r="C710" s="127"/>
      <c r="D710" s="127"/>
      <c r="E710" s="128"/>
      <c r="Q710" s="127"/>
      <c r="S710" s="137"/>
    </row>
    <row r="711" spans="1:19" ht="9.75" customHeight="1">
      <c r="A711" s="125"/>
      <c r="B711" s="126"/>
      <c r="C711" s="127"/>
      <c r="D711" s="127"/>
      <c r="E711" s="128"/>
      <c r="Q711" s="127"/>
      <c r="S711" s="137"/>
    </row>
    <row r="712" spans="1:19" ht="9.75" customHeight="1">
      <c r="A712" s="125"/>
      <c r="B712" s="126"/>
      <c r="C712" s="127"/>
      <c r="D712" s="127"/>
      <c r="E712" s="128"/>
      <c r="Q712" s="127"/>
      <c r="S712" s="137"/>
    </row>
    <row r="713" spans="1:19" ht="9.75" customHeight="1">
      <c r="A713" s="125"/>
      <c r="B713" s="126"/>
      <c r="C713" s="127"/>
      <c r="D713" s="127"/>
      <c r="E713" s="128"/>
      <c r="Q713" s="127"/>
      <c r="S713" s="137"/>
    </row>
    <row r="714" spans="1:19" ht="9.75" customHeight="1">
      <c r="A714" s="125"/>
      <c r="B714" s="126"/>
      <c r="C714" s="127"/>
      <c r="D714" s="127"/>
      <c r="E714" s="128"/>
      <c r="Q714" s="127"/>
      <c r="S714" s="137"/>
    </row>
    <row r="715" spans="1:19" ht="9.75" customHeight="1">
      <c r="A715" s="125"/>
      <c r="B715" s="126"/>
      <c r="C715" s="127"/>
      <c r="D715" s="127"/>
      <c r="E715" s="128"/>
      <c r="Q715" s="127"/>
      <c r="S715" s="137"/>
    </row>
    <row r="716" spans="1:19" ht="9.75" customHeight="1">
      <c r="A716" s="125"/>
      <c r="B716" s="126"/>
      <c r="C716" s="127"/>
      <c r="D716" s="127"/>
      <c r="E716" s="128"/>
      <c r="Q716" s="127"/>
      <c r="S716" s="137"/>
    </row>
    <row r="717" spans="1:19" ht="9.75" customHeight="1">
      <c r="A717" s="125"/>
      <c r="B717" s="126"/>
      <c r="C717" s="127"/>
      <c r="D717" s="127"/>
      <c r="E717" s="128"/>
      <c r="Q717" s="127"/>
      <c r="S717" s="137"/>
    </row>
    <row r="718" spans="1:19" ht="9.75" customHeight="1">
      <c r="A718" s="125"/>
      <c r="B718" s="126"/>
      <c r="C718" s="127"/>
      <c r="D718" s="127"/>
      <c r="E718" s="128"/>
      <c r="Q718" s="127"/>
      <c r="S718" s="137"/>
    </row>
    <row r="719" spans="1:19" ht="9.75" customHeight="1">
      <c r="A719" s="125"/>
      <c r="B719" s="126"/>
      <c r="C719" s="127"/>
      <c r="D719" s="127"/>
      <c r="E719" s="128"/>
      <c r="Q719" s="127"/>
      <c r="S719" s="137"/>
    </row>
    <row r="720" spans="1:19" ht="9.75" customHeight="1">
      <c r="A720" s="125"/>
      <c r="B720" s="126"/>
      <c r="C720" s="127"/>
      <c r="D720" s="127"/>
      <c r="E720" s="128"/>
      <c r="Q720" s="127"/>
      <c r="S720" s="137"/>
    </row>
    <row r="721" spans="1:19" ht="9.75" customHeight="1">
      <c r="A721" s="125"/>
      <c r="B721" s="126"/>
      <c r="C721" s="127"/>
      <c r="D721" s="127"/>
      <c r="E721" s="128"/>
      <c r="Q721" s="127"/>
      <c r="S721" s="137"/>
    </row>
    <row r="722" spans="1:19" ht="9.75" customHeight="1">
      <c r="A722" s="125"/>
      <c r="B722" s="126"/>
      <c r="C722" s="127"/>
      <c r="D722" s="127"/>
      <c r="E722" s="128"/>
      <c r="Q722" s="127"/>
      <c r="S722" s="137"/>
    </row>
    <row r="723" spans="1:19" ht="9.75" customHeight="1">
      <c r="A723" s="125"/>
      <c r="B723" s="126"/>
      <c r="C723" s="127"/>
      <c r="D723" s="127"/>
      <c r="E723" s="128"/>
      <c r="Q723" s="127"/>
      <c r="S723" s="137"/>
    </row>
    <row r="724" spans="1:19" ht="9.75" customHeight="1">
      <c r="A724" s="125"/>
      <c r="B724" s="126"/>
      <c r="C724" s="127"/>
      <c r="D724" s="127"/>
      <c r="E724" s="128"/>
      <c r="Q724" s="127"/>
      <c r="S724" s="137"/>
    </row>
    <row r="725" spans="1:19" ht="9.75" customHeight="1">
      <c r="A725" s="125"/>
      <c r="B725" s="126"/>
      <c r="C725" s="127"/>
      <c r="D725" s="127"/>
      <c r="E725" s="128"/>
      <c r="Q725" s="127"/>
      <c r="S725" s="137"/>
    </row>
    <row r="726" spans="1:19" ht="9.75" customHeight="1">
      <c r="A726" s="125"/>
      <c r="B726" s="126"/>
      <c r="C726" s="127"/>
      <c r="D726" s="127"/>
      <c r="E726" s="128"/>
      <c r="Q726" s="127"/>
      <c r="S726" s="137"/>
    </row>
    <row r="727" spans="1:19" ht="9.75" customHeight="1">
      <c r="A727" s="125"/>
      <c r="B727" s="126"/>
      <c r="C727" s="127"/>
      <c r="D727" s="127"/>
      <c r="E727" s="128"/>
      <c r="Q727" s="127"/>
      <c r="S727" s="137"/>
    </row>
    <row r="728" spans="1:19" ht="9.75" customHeight="1">
      <c r="A728" s="125"/>
      <c r="B728" s="126"/>
      <c r="C728" s="127"/>
      <c r="D728" s="127"/>
      <c r="E728" s="128"/>
      <c r="Q728" s="127"/>
      <c r="S728" s="137"/>
    </row>
    <row r="729" spans="1:19" ht="9.75" customHeight="1">
      <c r="A729" s="125"/>
      <c r="B729" s="126"/>
      <c r="C729" s="127"/>
      <c r="D729" s="127"/>
      <c r="E729" s="128"/>
      <c r="Q729" s="127"/>
      <c r="S729" s="137"/>
    </row>
    <row r="730" spans="1:19" ht="9.75" customHeight="1">
      <c r="A730" s="125"/>
      <c r="B730" s="126"/>
      <c r="C730" s="127"/>
      <c r="D730" s="127"/>
      <c r="E730" s="128"/>
      <c r="Q730" s="127"/>
      <c r="S730" s="137"/>
    </row>
    <row r="731" spans="1:19" ht="9.75" customHeight="1">
      <c r="A731" s="125"/>
      <c r="B731" s="126"/>
      <c r="C731" s="127"/>
      <c r="D731" s="127"/>
      <c r="E731" s="128"/>
      <c r="Q731" s="127"/>
      <c r="S731" s="137"/>
    </row>
    <row r="732" spans="1:19" ht="9.75" customHeight="1">
      <c r="A732" s="125"/>
      <c r="B732" s="126"/>
      <c r="C732" s="127"/>
      <c r="D732" s="127"/>
      <c r="E732" s="128"/>
      <c r="Q732" s="127"/>
      <c r="S732" s="137"/>
    </row>
    <row r="733" spans="1:19" ht="9.75" customHeight="1">
      <c r="A733" s="125"/>
      <c r="B733" s="126"/>
      <c r="C733" s="127"/>
      <c r="D733" s="127"/>
      <c r="E733" s="128"/>
      <c r="Q733" s="127"/>
      <c r="S733" s="137"/>
    </row>
    <row r="734" spans="1:19" ht="9.75" customHeight="1">
      <c r="A734" s="125"/>
      <c r="B734" s="126"/>
      <c r="C734" s="127"/>
      <c r="D734" s="127"/>
      <c r="E734" s="128"/>
      <c r="Q734" s="127"/>
      <c r="S734" s="137"/>
    </row>
    <row r="735" spans="1:19" ht="9.75" customHeight="1">
      <c r="A735" s="125"/>
      <c r="B735" s="126"/>
      <c r="C735" s="127"/>
      <c r="D735" s="127"/>
      <c r="E735" s="128"/>
      <c r="Q735" s="127"/>
      <c r="S735" s="137"/>
    </row>
    <row r="736" spans="1:19" ht="9.75" customHeight="1">
      <c r="A736" s="125"/>
      <c r="B736" s="126"/>
      <c r="C736" s="127"/>
      <c r="D736" s="127"/>
      <c r="E736" s="128"/>
      <c r="Q736" s="127"/>
      <c r="S736" s="137"/>
    </row>
    <row r="737" spans="1:19" ht="9.75" customHeight="1">
      <c r="A737" s="125"/>
      <c r="B737" s="126"/>
      <c r="C737" s="127"/>
      <c r="D737" s="127"/>
      <c r="E737" s="128"/>
      <c r="Q737" s="127"/>
      <c r="S737" s="137"/>
    </row>
    <row r="738" spans="1:19" ht="9.75" customHeight="1">
      <c r="A738" s="125"/>
      <c r="B738" s="126"/>
      <c r="C738" s="127"/>
      <c r="D738" s="127"/>
      <c r="E738" s="128"/>
      <c r="Q738" s="127"/>
      <c r="S738" s="137"/>
    </row>
    <row r="739" spans="1:19" ht="9.75" customHeight="1">
      <c r="A739" s="125"/>
      <c r="B739" s="126"/>
      <c r="C739" s="127"/>
      <c r="D739" s="127"/>
      <c r="E739" s="128"/>
      <c r="Q739" s="127"/>
      <c r="S739" s="137"/>
    </row>
    <row r="740" spans="1:19" ht="9.75" customHeight="1">
      <c r="A740" s="125"/>
      <c r="B740" s="126"/>
      <c r="C740" s="127"/>
      <c r="D740" s="127"/>
      <c r="E740" s="128"/>
      <c r="Q740" s="127"/>
      <c r="S740" s="137"/>
    </row>
    <row r="741" spans="1:19" ht="9.75" customHeight="1">
      <c r="A741" s="125"/>
      <c r="B741" s="126"/>
      <c r="C741" s="127"/>
      <c r="D741" s="127"/>
      <c r="E741" s="128"/>
      <c r="Q741" s="127"/>
      <c r="S741" s="137"/>
    </row>
    <row r="742" spans="1:19" ht="9.75" customHeight="1">
      <c r="A742" s="125"/>
      <c r="B742" s="126"/>
      <c r="C742" s="127"/>
      <c r="D742" s="127"/>
      <c r="E742" s="128"/>
      <c r="Q742" s="127"/>
      <c r="S742" s="137"/>
    </row>
    <row r="743" spans="1:19" ht="9.75" customHeight="1">
      <c r="A743" s="125"/>
      <c r="B743" s="126"/>
      <c r="C743" s="127"/>
      <c r="D743" s="127"/>
      <c r="E743" s="128"/>
      <c r="Q743" s="127"/>
      <c r="S743" s="137"/>
    </row>
    <row r="744" spans="1:19" ht="9.75" customHeight="1">
      <c r="A744" s="125"/>
      <c r="B744" s="126"/>
      <c r="C744" s="127"/>
      <c r="D744" s="127"/>
      <c r="E744" s="128"/>
      <c r="Q744" s="127"/>
      <c r="S744" s="137"/>
    </row>
    <row r="745" spans="1:19" ht="9.75" customHeight="1">
      <c r="A745" s="125"/>
      <c r="B745" s="126"/>
      <c r="C745" s="127"/>
      <c r="D745" s="127"/>
      <c r="E745" s="128"/>
      <c r="Q745" s="127"/>
      <c r="S745" s="137"/>
    </row>
    <row r="746" spans="1:19" ht="9.75" customHeight="1">
      <c r="A746" s="125"/>
      <c r="B746" s="126"/>
      <c r="C746" s="127"/>
      <c r="D746" s="127"/>
      <c r="E746" s="128"/>
      <c r="Q746" s="127"/>
      <c r="S746" s="137"/>
    </row>
    <row r="747" spans="1:19" ht="9.75" customHeight="1">
      <c r="A747" s="125"/>
      <c r="B747" s="126"/>
      <c r="C747" s="127"/>
      <c r="D747" s="127"/>
      <c r="E747" s="128"/>
      <c r="Q747" s="127"/>
      <c r="S747" s="137"/>
    </row>
    <row r="748" spans="1:19" ht="9.75" customHeight="1">
      <c r="A748" s="125"/>
      <c r="B748" s="126"/>
      <c r="C748" s="127"/>
      <c r="D748" s="127"/>
      <c r="E748" s="128"/>
      <c r="Q748" s="127"/>
      <c r="S748" s="137"/>
    </row>
    <row r="749" spans="1:19" ht="9.75" customHeight="1">
      <c r="A749" s="125"/>
      <c r="B749" s="126"/>
      <c r="C749" s="127"/>
      <c r="D749" s="127"/>
      <c r="E749" s="128"/>
      <c r="Q749" s="127"/>
      <c r="S749" s="137"/>
    </row>
    <row r="750" spans="1:19" ht="9.75" customHeight="1">
      <c r="A750" s="125"/>
      <c r="B750" s="126"/>
      <c r="C750" s="127"/>
      <c r="D750" s="127"/>
      <c r="E750" s="128"/>
      <c r="Q750" s="127"/>
      <c r="S750" s="137"/>
    </row>
    <row r="751" spans="1:19" ht="9.75" customHeight="1">
      <c r="A751" s="125"/>
      <c r="B751" s="126"/>
      <c r="C751" s="127"/>
      <c r="D751" s="127"/>
      <c r="E751" s="128"/>
      <c r="Q751" s="127"/>
      <c r="S751" s="137"/>
    </row>
    <row r="752" spans="1:19" ht="9.75" customHeight="1">
      <c r="A752" s="125"/>
      <c r="B752" s="126"/>
      <c r="C752" s="127"/>
      <c r="D752" s="127"/>
      <c r="E752" s="128"/>
      <c r="Q752" s="127"/>
      <c r="S752" s="137"/>
    </row>
    <row r="753" spans="1:19" ht="9.75" customHeight="1">
      <c r="A753" s="125"/>
      <c r="B753" s="126"/>
      <c r="C753" s="127"/>
      <c r="D753" s="127"/>
      <c r="E753" s="128"/>
      <c r="Q753" s="127"/>
      <c r="S753" s="137"/>
    </row>
    <row r="754" spans="1:19" ht="9.75" customHeight="1">
      <c r="A754" s="125"/>
      <c r="B754" s="126"/>
      <c r="C754" s="127"/>
      <c r="D754" s="127"/>
      <c r="E754" s="128"/>
      <c r="Q754" s="127"/>
      <c r="S754" s="137"/>
    </row>
    <row r="755" spans="1:19" ht="9.75" customHeight="1">
      <c r="A755" s="125"/>
      <c r="B755" s="126"/>
      <c r="C755" s="127"/>
      <c r="D755" s="127"/>
      <c r="E755" s="128"/>
      <c r="Q755" s="127"/>
      <c r="S755" s="137"/>
    </row>
    <row r="756" spans="1:19" ht="9.75" customHeight="1">
      <c r="A756" s="125"/>
      <c r="B756" s="126"/>
      <c r="C756" s="127"/>
      <c r="D756" s="127"/>
      <c r="E756" s="128"/>
      <c r="Q756" s="127"/>
      <c r="S756" s="137"/>
    </row>
    <row r="757" spans="1:19" ht="9.75" customHeight="1">
      <c r="A757" s="125"/>
      <c r="B757" s="126"/>
      <c r="C757" s="127"/>
      <c r="D757" s="127"/>
      <c r="E757" s="128"/>
      <c r="Q757" s="127"/>
      <c r="S757" s="137"/>
    </row>
    <row r="758" spans="1:19" ht="9.75" customHeight="1">
      <c r="A758" s="125"/>
      <c r="B758" s="126"/>
      <c r="C758" s="127"/>
      <c r="D758" s="127"/>
      <c r="E758" s="128"/>
      <c r="Q758" s="127"/>
      <c r="S758" s="137"/>
    </row>
    <row r="759" spans="1:19" ht="9.75" customHeight="1">
      <c r="A759" s="125"/>
      <c r="B759" s="126"/>
      <c r="C759" s="127"/>
      <c r="D759" s="127"/>
      <c r="E759" s="128"/>
      <c r="Q759" s="127"/>
      <c r="S759" s="137"/>
    </row>
    <row r="760" spans="1:19" ht="9.75" customHeight="1">
      <c r="A760" s="125"/>
      <c r="B760" s="126"/>
      <c r="C760" s="127"/>
      <c r="D760" s="127"/>
      <c r="E760" s="128"/>
      <c r="Q760" s="127"/>
      <c r="S760" s="137"/>
    </row>
    <row r="761" spans="1:19" ht="9.75" customHeight="1">
      <c r="A761" s="125"/>
      <c r="B761" s="126"/>
      <c r="C761" s="127"/>
      <c r="D761" s="127"/>
      <c r="E761" s="128"/>
      <c r="Q761" s="127"/>
      <c r="S761" s="137"/>
    </row>
    <row r="762" spans="1:19" ht="9.75" customHeight="1">
      <c r="A762" s="125"/>
      <c r="B762" s="126"/>
      <c r="C762" s="127"/>
      <c r="D762" s="127"/>
      <c r="E762" s="128"/>
      <c r="Q762" s="127"/>
      <c r="S762" s="137"/>
    </row>
    <row r="763" spans="1:19" ht="9.75" customHeight="1">
      <c r="A763" s="125"/>
      <c r="B763" s="126"/>
      <c r="C763" s="127"/>
      <c r="D763" s="127"/>
      <c r="E763" s="128"/>
      <c r="Q763" s="127"/>
      <c r="S763" s="137"/>
    </row>
    <row r="764" spans="1:19" ht="9.75" customHeight="1">
      <c r="A764" s="125"/>
      <c r="B764" s="126"/>
      <c r="C764" s="127"/>
      <c r="D764" s="127"/>
      <c r="E764" s="128"/>
      <c r="Q764" s="127"/>
      <c r="S764" s="137"/>
    </row>
    <row r="765" spans="1:19" ht="9.75" customHeight="1">
      <c r="A765" s="125"/>
      <c r="B765" s="126"/>
      <c r="C765" s="127"/>
      <c r="D765" s="127"/>
      <c r="E765" s="128"/>
      <c r="Q765" s="127"/>
      <c r="S765" s="137"/>
    </row>
    <row r="766" spans="1:19" ht="9.75" customHeight="1">
      <c r="A766" s="125"/>
      <c r="B766" s="126"/>
      <c r="C766" s="127"/>
      <c r="D766" s="127"/>
      <c r="E766" s="128"/>
      <c r="Q766" s="127"/>
      <c r="S766" s="137"/>
    </row>
    <row r="767" spans="1:19" ht="9.75" customHeight="1">
      <c r="A767" s="125"/>
      <c r="B767" s="126"/>
      <c r="C767" s="127"/>
      <c r="D767" s="127"/>
      <c r="E767" s="128"/>
      <c r="Q767" s="127"/>
      <c r="S767" s="137"/>
    </row>
    <row r="768" spans="1:19" ht="9.75" customHeight="1">
      <c r="A768" s="125"/>
      <c r="B768" s="126"/>
      <c r="C768" s="127"/>
      <c r="D768" s="127"/>
      <c r="E768" s="128"/>
      <c r="Q768" s="127"/>
      <c r="S768" s="137"/>
    </row>
    <row r="769" spans="1:19" ht="9.75" customHeight="1">
      <c r="A769" s="125"/>
      <c r="B769" s="126"/>
      <c r="C769" s="127"/>
      <c r="D769" s="127"/>
      <c r="E769" s="128"/>
      <c r="Q769" s="127"/>
      <c r="S769" s="137"/>
    </row>
    <row r="770" spans="1:19" ht="9.75" customHeight="1">
      <c r="A770" s="125"/>
      <c r="B770" s="126"/>
      <c r="C770" s="127"/>
      <c r="D770" s="127"/>
      <c r="E770" s="128"/>
      <c r="Q770" s="127"/>
      <c r="S770" s="137"/>
    </row>
    <row r="771" spans="1:19" ht="9.75" customHeight="1">
      <c r="A771" s="125"/>
      <c r="B771" s="126"/>
      <c r="C771" s="127"/>
      <c r="D771" s="127"/>
      <c r="E771" s="128"/>
      <c r="Q771" s="127"/>
      <c r="S771" s="137"/>
    </row>
    <row r="772" spans="1:19" ht="9.75" customHeight="1">
      <c r="A772" s="125"/>
      <c r="B772" s="126"/>
      <c r="C772" s="127"/>
      <c r="D772" s="127"/>
      <c r="E772" s="128"/>
      <c r="Q772" s="127"/>
      <c r="S772" s="137"/>
    </row>
    <row r="773" spans="1:19" ht="9.75" customHeight="1">
      <c r="A773" s="125"/>
      <c r="B773" s="126"/>
      <c r="C773" s="127"/>
      <c r="D773" s="127"/>
      <c r="E773" s="128"/>
      <c r="Q773" s="127"/>
      <c r="S773" s="137"/>
    </row>
    <row r="774" spans="1:19" ht="9.75" customHeight="1">
      <c r="A774" s="125"/>
      <c r="B774" s="126"/>
      <c r="C774" s="127"/>
      <c r="D774" s="127"/>
      <c r="E774" s="128"/>
      <c r="Q774" s="127"/>
      <c r="S774" s="137"/>
    </row>
    <row r="775" spans="1:19" ht="9.75" customHeight="1">
      <c r="A775" s="125"/>
      <c r="B775" s="126"/>
      <c r="C775" s="127"/>
      <c r="D775" s="127"/>
      <c r="E775" s="128"/>
      <c r="Q775" s="127"/>
      <c r="S775" s="137"/>
    </row>
    <row r="776" spans="1:19" ht="9.75" customHeight="1">
      <c r="A776" s="125"/>
      <c r="B776" s="126"/>
      <c r="C776" s="127"/>
      <c r="D776" s="127"/>
      <c r="E776" s="128"/>
      <c r="Q776" s="127"/>
      <c r="S776" s="137"/>
    </row>
    <row r="777" spans="1:19" ht="9.75" customHeight="1">
      <c r="A777" s="125"/>
      <c r="B777" s="126"/>
      <c r="C777" s="127"/>
      <c r="D777" s="127"/>
      <c r="E777" s="128"/>
      <c r="Q777" s="127"/>
      <c r="S777" s="137"/>
    </row>
    <row r="778" spans="1:19" ht="9.75" customHeight="1">
      <c r="A778" s="125"/>
      <c r="B778" s="126"/>
      <c r="C778" s="127"/>
      <c r="D778" s="127"/>
      <c r="E778" s="128"/>
      <c r="Q778" s="127"/>
      <c r="S778" s="137"/>
    </row>
    <row r="779" spans="1:19" ht="9.75" customHeight="1">
      <c r="A779" s="125"/>
      <c r="B779" s="126"/>
      <c r="C779" s="127"/>
      <c r="D779" s="127"/>
      <c r="E779" s="128"/>
      <c r="Q779" s="127"/>
      <c r="S779" s="137"/>
    </row>
    <row r="780" spans="1:19" ht="9.75" customHeight="1">
      <c r="A780" s="125"/>
      <c r="B780" s="126"/>
      <c r="C780" s="127"/>
      <c r="D780" s="127"/>
      <c r="E780" s="128"/>
      <c r="Q780" s="127"/>
      <c r="S780" s="137"/>
    </row>
    <row r="781" spans="1:19" ht="9.75" customHeight="1">
      <c r="A781" s="125"/>
      <c r="B781" s="126"/>
      <c r="C781" s="127"/>
      <c r="D781" s="127"/>
      <c r="E781" s="128"/>
      <c r="Q781" s="127"/>
      <c r="S781" s="137"/>
    </row>
    <row r="782" spans="1:19" ht="9.75" customHeight="1">
      <c r="A782" s="125"/>
      <c r="B782" s="126"/>
      <c r="C782" s="127"/>
      <c r="D782" s="127"/>
      <c r="E782" s="128"/>
      <c r="Q782" s="127"/>
      <c r="S782" s="137"/>
    </row>
    <row r="783" spans="1:19" ht="9.75" customHeight="1">
      <c r="A783" s="125"/>
      <c r="B783" s="126"/>
      <c r="C783" s="127"/>
      <c r="D783" s="127"/>
      <c r="E783" s="128"/>
      <c r="Q783" s="127"/>
      <c r="S783" s="137"/>
    </row>
    <row r="784" spans="1:19" ht="9.75" customHeight="1">
      <c r="A784" s="125"/>
      <c r="B784" s="126"/>
      <c r="C784" s="127"/>
      <c r="D784" s="127"/>
      <c r="E784" s="128"/>
      <c r="Q784" s="127"/>
      <c r="S784" s="137"/>
    </row>
    <row r="785" spans="1:19" ht="9.75" customHeight="1">
      <c r="A785" s="125"/>
      <c r="B785" s="126"/>
      <c r="C785" s="127"/>
      <c r="D785" s="127"/>
      <c r="E785" s="128"/>
      <c r="Q785" s="127"/>
      <c r="S785" s="137"/>
    </row>
    <row r="786" spans="1:19" ht="9.75" customHeight="1">
      <c r="A786" s="125"/>
      <c r="B786" s="126"/>
      <c r="C786" s="127"/>
      <c r="D786" s="127"/>
      <c r="E786" s="128"/>
      <c r="Q786" s="127"/>
      <c r="S786" s="137"/>
    </row>
    <row r="787" spans="1:19" ht="9.75" customHeight="1">
      <c r="A787" s="125"/>
      <c r="B787" s="126"/>
      <c r="C787" s="127"/>
      <c r="D787" s="127"/>
      <c r="E787" s="128"/>
      <c r="Q787" s="127"/>
      <c r="S787" s="137"/>
    </row>
    <row r="788" spans="1:19" ht="9.75" customHeight="1">
      <c r="A788" s="125"/>
      <c r="B788" s="126"/>
      <c r="C788" s="127"/>
      <c r="D788" s="127"/>
      <c r="E788" s="128"/>
      <c r="Q788" s="127"/>
      <c r="S788" s="137"/>
    </row>
    <row r="789" spans="1:19" ht="9.75" customHeight="1">
      <c r="A789" s="125"/>
      <c r="B789" s="126"/>
      <c r="C789" s="127"/>
      <c r="D789" s="127"/>
      <c r="E789" s="128"/>
      <c r="Q789" s="127"/>
      <c r="S789" s="137"/>
    </row>
    <row r="790" spans="1:19" ht="9.75" customHeight="1">
      <c r="A790" s="125"/>
      <c r="B790" s="126"/>
      <c r="C790" s="127"/>
      <c r="D790" s="127"/>
      <c r="E790" s="128"/>
      <c r="Q790" s="127"/>
      <c r="S790" s="137"/>
    </row>
    <row r="791" spans="1:19" ht="9.75" customHeight="1">
      <c r="A791" s="125"/>
      <c r="B791" s="126"/>
      <c r="C791" s="127"/>
      <c r="D791" s="127"/>
      <c r="E791" s="128"/>
      <c r="Q791" s="127"/>
      <c r="S791" s="137"/>
    </row>
    <row r="792" spans="1:19" ht="9.75" customHeight="1">
      <c r="A792" s="125"/>
      <c r="B792" s="126"/>
      <c r="C792" s="127"/>
      <c r="D792" s="127"/>
      <c r="E792" s="128"/>
      <c r="Q792" s="127"/>
      <c r="S792" s="137"/>
    </row>
    <row r="793" spans="1:19" ht="9.75" customHeight="1">
      <c r="A793" s="125"/>
      <c r="B793" s="126"/>
      <c r="C793" s="127"/>
      <c r="D793" s="127"/>
      <c r="E793" s="128"/>
      <c r="Q793" s="127"/>
      <c r="S793" s="137"/>
    </row>
    <row r="794" spans="1:19" ht="9.75" customHeight="1">
      <c r="A794" s="125"/>
      <c r="B794" s="126"/>
      <c r="C794" s="127"/>
      <c r="D794" s="127"/>
      <c r="E794" s="128"/>
      <c r="Q794" s="127"/>
      <c r="S794" s="137"/>
    </row>
    <row r="795" spans="1:19" ht="9.75" customHeight="1">
      <c r="A795" s="125"/>
      <c r="B795" s="126"/>
      <c r="C795" s="127"/>
      <c r="D795" s="127"/>
      <c r="E795" s="128"/>
      <c r="Q795" s="127"/>
      <c r="S795" s="137"/>
    </row>
    <row r="796" spans="1:19" ht="9.75" customHeight="1">
      <c r="A796" s="125"/>
      <c r="B796" s="126"/>
      <c r="C796" s="127"/>
      <c r="D796" s="127"/>
      <c r="E796" s="128"/>
      <c r="Q796" s="127"/>
      <c r="S796" s="137"/>
    </row>
    <row r="797" spans="1:19" ht="9.75" customHeight="1">
      <c r="A797" s="125"/>
      <c r="B797" s="126"/>
      <c r="C797" s="127"/>
      <c r="D797" s="127"/>
      <c r="E797" s="128"/>
      <c r="Q797" s="127"/>
      <c r="S797" s="137"/>
    </row>
    <row r="798" spans="1:19" ht="9.75" customHeight="1">
      <c r="A798" s="125"/>
      <c r="B798" s="126"/>
      <c r="C798" s="127"/>
      <c r="D798" s="127"/>
      <c r="E798" s="128"/>
      <c r="Q798" s="127"/>
      <c r="S798" s="137"/>
    </row>
    <row r="799" spans="1:19" ht="9.75" customHeight="1">
      <c r="A799" s="125"/>
      <c r="B799" s="126"/>
      <c r="C799" s="127"/>
      <c r="D799" s="127"/>
      <c r="E799" s="128"/>
      <c r="Q799" s="127"/>
      <c r="S799" s="137"/>
    </row>
    <row r="800" spans="1:19" ht="9.75" customHeight="1">
      <c r="A800" s="125"/>
      <c r="B800" s="126"/>
      <c r="C800" s="127"/>
      <c r="D800" s="127"/>
      <c r="E800" s="128"/>
      <c r="Q800" s="127"/>
      <c r="S800" s="137"/>
    </row>
    <row r="801" spans="1:19" ht="9.75" customHeight="1">
      <c r="A801" s="125"/>
      <c r="B801" s="126"/>
      <c r="C801" s="127"/>
      <c r="D801" s="127"/>
      <c r="E801" s="128"/>
      <c r="Q801" s="127"/>
      <c r="S801" s="137"/>
    </row>
    <row r="802" spans="1:19" ht="9.75" customHeight="1">
      <c r="A802" s="125"/>
      <c r="B802" s="126"/>
      <c r="C802" s="127"/>
      <c r="D802" s="127"/>
      <c r="E802" s="128"/>
      <c r="Q802" s="127"/>
      <c r="S802" s="137"/>
    </row>
    <row r="803" spans="1:19" ht="9.75" customHeight="1">
      <c r="A803" s="125"/>
      <c r="B803" s="126"/>
      <c r="C803" s="127"/>
      <c r="D803" s="127"/>
      <c r="E803" s="128"/>
      <c r="Q803" s="127"/>
      <c r="S803" s="137"/>
    </row>
    <row r="804" spans="1:19" ht="9.75" customHeight="1">
      <c r="A804" s="125"/>
      <c r="B804" s="126"/>
      <c r="C804" s="127"/>
      <c r="D804" s="127"/>
      <c r="E804" s="128"/>
      <c r="Q804" s="127"/>
      <c r="S804" s="137"/>
    </row>
    <row r="805" spans="1:19" ht="9.75" customHeight="1">
      <c r="A805" s="125"/>
      <c r="B805" s="126"/>
      <c r="C805" s="127"/>
      <c r="D805" s="127"/>
      <c r="E805" s="128"/>
      <c r="Q805" s="127"/>
      <c r="S805" s="137"/>
    </row>
    <row r="806" spans="1:19" ht="9.75" customHeight="1">
      <c r="A806" s="125"/>
      <c r="B806" s="126"/>
      <c r="C806" s="127"/>
      <c r="D806" s="127"/>
      <c r="E806" s="128"/>
      <c r="Q806" s="127"/>
      <c r="S806" s="137"/>
    </row>
    <row r="807" spans="1:19" ht="9.75" customHeight="1">
      <c r="A807" s="125"/>
      <c r="B807" s="126"/>
      <c r="C807" s="127"/>
      <c r="D807" s="127"/>
      <c r="E807" s="128"/>
      <c r="Q807" s="127"/>
      <c r="S807" s="137"/>
    </row>
    <row r="808" spans="1:19" ht="9.75" customHeight="1">
      <c r="A808" s="125"/>
      <c r="B808" s="126"/>
      <c r="C808" s="127"/>
      <c r="D808" s="127"/>
      <c r="E808" s="128"/>
      <c r="Q808" s="127"/>
      <c r="S808" s="137"/>
    </row>
    <row r="809" spans="1:19" ht="9.75" customHeight="1">
      <c r="A809" s="125"/>
      <c r="B809" s="126"/>
      <c r="C809" s="127"/>
      <c r="D809" s="127"/>
      <c r="E809" s="128"/>
      <c r="Q809" s="127"/>
      <c r="S809" s="137"/>
    </row>
    <row r="810" spans="1:19" ht="9.75" customHeight="1">
      <c r="A810" s="125"/>
      <c r="B810" s="126"/>
      <c r="C810" s="127"/>
      <c r="D810" s="127"/>
      <c r="E810" s="128"/>
      <c r="Q810" s="127"/>
      <c r="S810" s="137"/>
    </row>
    <row r="811" spans="1:19" ht="9.75" customHeight="1">
      <c r="A811" s="125"/>
      <c r="B811" s="126"/>
      <c r="C811" s="127"/>
      <c r="D811" s="127"/>
      <c r="E811" s="128"/>
      <c r="Q811" s="127"/>
      <c r="S811" s="137"/>
    </row>
    <row r="812" spans="1:19" ht="9.75" customHeight="1">
      <c r="A812" s="125"/>
      <c r="B812" s="126"/>
      <c r="C812" s="127"/>
      <c r="D812" s="127"/>
      <c r="E812" s="128"/>
      <c r="Q812" s="127"/>
      <c r="S812" s="137"/>
    </row>
    <row r="813" spans="1:19" ht="9.75" customHeight="1">
      <c r="A813" s="125"/>
      <c r="B813" s="126"/>
      <c r="C813" s="127"/>
      <c r="D813" s="127"/>
      <c r="E813" s="128"/>
      <c r="Q813" s="127"/>
      <c r="S813" s="137"/>
    </row>
    <row r="814" spans="1:19" ht="9.75" customHeight="1">
      <c r="A814" s="125"/>
      <c r="B814" s="126"/>
      <c r="C814" s="127"/>
      <c r="D814" s="127"/>
      <c r="E814" s="128"/>
      <c r="Q814" s="127"/>
      <c r="S814" s="137"/>
    </row>
    <row r="815" spans="1:19" ht="9.75" customHeight="1">
      <c r="A815" s="125"/>
      <c r="B815" s="126"/>
      <c r="C815" s="127"/>
      <c r="D815" s="127"/>
      <c r="E815" s="128"/>
      <c r="Q815" s="127"/>
      <c r="S815" s="137"/>
    </row>
    <row r="816" spans="1:19" ht="9.75" customHeight="1">
      <c r="A816" s="125"/>
      <c r="B816" s="126"/>
      <c r="C816" s="127"/>
      <c r="D816" s="127"/>
      <c r="E816" s="128"/>
      <c r="Q816" s="127"/>
      <c r="S816" s="137"/>
    </row>
    <row r="817" spans="1:19" ht="9.75" customHeight="1">
      <c r="A817" s="125"/>
      <c r="B817" s="126"/>
      <c r="C817" s="127"/>
      <c r="D817" s="127"/>
      <c r="E817" s="128"/>
      <c r="Q817" s="127"/>
      <c r="S817" s="137"/>
    </row>
    <row r="818" spans="1:19" ht="9.75" customHeight="1">
      <c r="A818" s="125"/>
      <c r="B818" s="126"/>
      <c r="C818" s="127"/>
      <c r="D818" s="127"/>
      <c r="E818" s="128"/>
      <c r="Q818" s="127"/>
      <c r="S818" s="137"/>
    </row>
    <row r="819" spans="1:19" ht="9.75" customHeight="1">
      <c r="A819" s="125"/>
      <c r="B819" s="126"/>
      <c r="C819" s="127"/>
      <c r="D819" s="127"/>
      <c r="E819" s="128"/>
      <c r="Q819" s="127"/>
      <c r="S819" s="137"/>
    </row>
    <row r="820" spans="1:19" ht="9.75" customHeight="1">
      <c r="A820" s="125"/>
      <c r="B820" s="126"/>
      <c r="C820" s="127"/>
      <c r="D820" s="127"/>
      <c r="E820" s="128"/>
      <c r="Q820" s="127"/>
      <c r="S820" s="137"/>
    </row>
    <row r="821" spans="1:19" ht="9.75" customHeight="1">
      <c r="A821" s="125"/>
      <c r="B821" s="126"/>
      <c r="C821" s="127"/>
      <c r="D821" s="127"/>
      <c r="E821" s="128"/>
      <c r="Q821" s="127"/>
      <c r="S821" s="137"/>
    </row>
    <row r="822" spans="1:19" ht="9.75" customHeight="1">
      <c r="A822" s="125"/>
      <c r="B822" s="126"/>
      <c r="C822" s="127"/>
      <c r="D822" s="127"/>
      <c r="E822" s="128"/>
      <c r="Q822" s="127"/>
      <c r="S822" s="137"/>
    </row>
    <row r="823" spans="1:19" ht="9.75" customHeight="1">
      <c r="A823" s="125"/>
      <c r="B823" s="126"/>
      <c r="C823" s="127"/>
      <c r="D823" s="127"/>
      <c r="E823" s="128"/>
      <c r="Q823" s="127"/>
      <c r="S823" s="137"/>
    </row>
    <row r="824" spans="1:19" ht="9.75" customHeight="1">
      <c r="A824" s="125"/>
      <c r="B824" s="126"/>
      <c r="C824" s="127"/>
      <c r="D824" s="127"/>
      <c r="E824" s="128"/>
      <c r="Q824" s="127"/>
      <c r="S824" s="137"/>
    </row>
    <row r="825" spans="1:19" ht="9.75" customHeight="1">
      <c r="A825" s="125"/>
      <c r="B825" s="126"/>
      <c r="C825" s="127"/>
      <c r="D825" s="127"/>
      <c r="E825" s="128"/>
      <c r="Q825" s="127"/>
      <c r="S825" s="137"/>
    </row>
    <row r="826" spans="1:19" ht="9.75" customHeight="1">
      <c r="A826" s="125"/>
      <c r="B826" s="126"/>
      <c r="C826" s="127"/>
      <c r="D826" s="127"/>
      <c r="E826" s="128"/>
      <c r="Q826" s="127"/>
      <c r="S826" s="137"/>
    </row>
    <row r="827" spans="1:19" ht="9.75" customHeight="1">
      <c r="A827" s="125"/>
      <c r="B827" s="126"/>
      <c r="C827" s="127"/>
      <c r="D827" s="127"/>
      <c r="E827" s="128"/>
      <c r="Q827" s="127"/>
      <c r="S827" s="137"/>
    </row>
    <row r="828" spans="1:19" ht="9.75" customHeight="1">
      <c r="A828" s="125"/>
      <c r="B828" s="126"/>
      <c r="C828" s="127"/>
      <c r="D828" s="127"/>
      <c r="E828" s="128"/>
      <c r="Q828" s="127"/>
      <c r="S828" s="137"/>
    </row>
    <row r="829" spans="1:19" ht="9.75" customHeight="1">
      <c r="A829" s="125"/>
      <c r="B829" s="126"/>
      <c r="C829" s="127"/>
      <c r="D829" s="127"/>
      <c r="E829" s="128"/>
      <c r="Q829" s="127"/>
      <c r="S829" s="137"/>
    </row>
    <row r="830" spans="1:19" ht="9.75" customHeight="1">
      <c r="A830" s="125"/>
      <c r="B830" s="126"/>
      <c r="C830" s="127"/>
      <c r="D830" s="127"/>
      <c r="E830" s="128"/>
      <c r="Q830" s="127"/>
      <c r="S830" s="137"/>
    </row>
    <row r="831" spans="1:19" ht="9.75" customHeight="1">
      <c r="A831" s="125"/>
      <c r="B831" s="126"/>
      <c r="C831" s="127"/>
      <c r="D831" s="127"/>
      <c r="E831" s="128"/>
      <c r="Q831" s="127"/>
      <c r="S831" s="137"/>
    </row>
    <row r="832" spans="1:19" ht="9.75" customHeight="1">
      <c r="A832" s="125"/>
      <c r="B832" s="126"/>
      <c r="C832" s="127"/>
      <c r="D832" s="127"/>
      <c r="E832" s="128"/>
      <c r="Q832" s="127"/>
      <c r="S832" s="137"/>
    </row>
    <row r="833" spans="1:19" ht="9.75" customHeight="1">
      <c r="A833" s="125"/>
      <c r="B833" s="126"/>
      <c r="C833" s="127"/>
      <c r="D833" s="127"/>
      <c r="E833" s="128"/>
      <c r="Q833" s="127"/>
      <c r="S833" s="137"/>
    </row>
    <row r="834" spans="1:19" ht="9.75" customHeight="1">
      <c r="A834" s="125"/>
      <c r="B834" s="126"/>
      <c r="C834" s="127"/>
      <c r="D834" s="127"/>
      <c r="E834" s="128"/>
      <c r="Q834" s="127"/>
      <c r="S834" s="137"/>
    </row>
    <row r="835" spans="1:19" ht="9.75" customHeight="1">
      <c r="A835" s="125"/>
      <c r="B835" s="126"/>
      <c r="C835" s="127"/>
      <c r="D835" s="127"/>
      <c r="E835" s="128"/>
      <c r="Q835" s="127"/>
      <c r="S835" s="137"/>
    </row>
    <row r="836" spans="1:19" ht="9.75" customHeight="1">
      <c r="A836" s="125"/>
      <c r="B836" s="126"/>
      <c r="C836" s="127"/>
      <c r="D836" s="127"/>
      <c r="E836" s="128"/>
      <c r="Q836" s="127"/>
      <c r="S836" s="137"/>
    </row>
    <row r="837" spans="1:19" ht="9.75" customHeight="1">
      <c r="A837" s="125"/>
      <c r="B837" s="126"/>
      <c r="C837" s="127"/>
      <c r="D837" s="127"/>
      <c r="E837" s="128"/>
      <c r="Q837" s="127"/>
      <c r="S837" s="137"/>
    </row>
    <row r="838" spans="1:19" ht="9.75" customHeight="1">
      <c r="A838" s="125"/>
      <c r="B838" s="126"/>
      <c r="C838" s="127"/>
      <c r="D838" s="127"/>
      <c r="E838" s="128"/>
      <c r="Q838" s="127"/>
      <c r="S838" s="137"/>
    </row>
    <row r="839" spans="1:19" ht="9.75" customHeight="1">
      <c r="A839" s="125"/>
      <c r="B839" s="126"/>
      <c r="C839" s="127"/>
      <c r="D839" s="127"/>
      <c r="E839" s="128"/>
      <c r="Q839" s="127"/>
      <c r="S839" s="137"/>
    </row>
    <row r="840" spans="1:19" ht="9.75" customHeight="1">
      <c r="A840" s="125"/>
      <c r="B840" s="126"/>
      <c r="C840" s="127"/>
      <c r="D840" s="127"/>
      <c r="E840" s="128"/>
      <c r="Q840" s="127"/>
      <c r="S840" s="137"/>
    </row>
    <row r="841" spans="1:19" ht="9.75" customHeight="1">
      <c r="A841" s="125"/>
      <c r="B841" s="126"/>
      <c r="C841" s="127"/>
      <c r="D841" s="127"/>
      <c r="E841" s="128"/>
      <c r="Q841" s="127"/>
      <c r="S841" s="137"/>
    </row>
    <row r="842" spans="1:19" ht="9.75" customHeight="1">
      <c r="A842" s="125"/>
      <c r="B842" s="126"/>
      <c r="C842" s="127"/>
      <c r="D842" s="127"/>
      <c r="E842" s="128"/>
      <c r="Q842" s="127"/>
      <c r="S842" s="137"/>
    </row>
    <row r="843" spans="1:19" ht="9.75" customHeight="1">
      <c r="A843" s="125"/>
      <c r="B843" s="126"/>
      <c r="C843" s="127"/>
      <c r="D843" s="127"/>
      <c r="E843" s="128"/>
      <c r="Q843" s="127"/>
      <c r="S843" s="137"/>
    </row>
    <row r="844" spans="1:19" ht="9.75" customHeight="1">
      <c r="A844" s="125"/>
      <c r="B844" s="126"/>
      <c r="C844" s="127"/>
      <c r="D844" s="127"/>
      <c r="E844" s="128"/>
      <c r="Q844" s="127"/>
      <c r="S844" s="137"/>
    </row>
    <row r="845" spans="1:19" ht="9.75" customHeight="1">
      <c r="A845" s="125"/>
      <c r="B845" s="126"/>
      <c r="C845" s="127"/>
      <c r="D845" s="127"/>
      <c r="E845" s="128"/>
      <c r="Q845" s="127"/>
      <c r="S845" s="137"/>
    </row>
    <row r="846" spans="1:19" ht="9.75" customHeight="1">
      <c r="A846" s="125"/>
      <c r="B846" s="126"/>
      <c r="C846" s="127"/>
      <c r="D846" s="127"/>
      <c r="E846" s="128"/>
      <c r="Q846" s="127"/>
      <c r="S846" s="137"/>
    </row>
    <row r="847" spans="1:19" ht="9.75" customHeight="1">
      <c r="A847" s="125"/>
      <c r="B847" s="126"/>
      <c r="C847" s="127"/>
      <c r="D847" s="127"/>
      <c r="E847" s="128"/>
      <c r="Q847" s="127"/>
      <c r="S847" s="137"/>
    </row>
    <row r="848" spans="1:19" ht="9.75" customHeight="1">
      <c r="A848" s="125"/>
      <c r="B848" s="126"/>
      <c r="C848" s="127"/>
      <c r="D848" s="127"/>
      <c r="E848" s="128"/>
      <c r="Q848" s="127"/>
      <c r="S848" s="137"/>
    </row>
    <row r="849" spans="1:19" ht="9.75" customHeight="1">
      <c r="A849" s="125"/>
      <c r="B849" s="126"/>
      <c r="C849" s="127"/>
      <c r="D849" s="127"/>
      <c r="E849" s="128"/>
      <c r="Q849" s="127"/>
      <c r="S849" s="137"/>
    </row>
    <row r="850" spans="1:19" ht="9.75" customHeight="1">
      <c r="A850" s="125"/>
      <c r="B850" s="126"/>
      <c r="C850" s="127"/>
      <c r="D850" s="127"/>
      <c r="E850" s="128"/>
      <c r="Q850" s="127"/>
      <c r="S850" s="137"/>
    </row>
    <row r="851" spans="1:19" ht="9.75" customHeight="1">
      <c r="A851" s="125"/>
      <c r="B851" s="126"/>
      <c r="C851" s="127"/>
      <c r="D851" s="127"/>
      <c r="E851" s="128"/>
      <c r="Q851" s="127"/>
      <c r="S851" s="137"/>
    </row>
    <row r="852" spans="1:19" ht="9.75" customHeight="1">
      <c r="A852" s="125"/>
      <c r="B852" s="126"/>
      <c r="C852" s="127"/>
      <c r="D852" s="127"/>
      <c r="E852" s="128"/>
      <c r="Q852" s="127"/>
      <c r="S852" s="137"/>
    </row>
    <row r="853" spans="1:19" ht="9.75" customHeight="1">
      <c r="A853" s="125"/>
      <c r="B853" s="126"/>
      <c r="C853" s="127"/>
      <c r="D853" s="127"/>
      <c r="E853" s="128"/>
      <c r="Q853" s="127"/>
      <c r="S853" s="137"/>
    </row>
    <row r="854" spans="1:19" ht="9.75" customHeight="1">
      <c r="A854" s="125"/>
      <c r="B854" s="126"/>
      <c r="C854" s="127"/>
      <c r="D854" s="127"/>
      <c r="E854" s="128"/>
      <c r="Q854" s="127"/>
      <c r="S854" s="137"/>
    </row>
    <row r="855" spans="1:19" ht="9.75" customHeight="1">
      <c r="A855" s="125"/>
      <c r="B855" s="126"/>
      <c r="C855" s="127"/>
      <c r="D855" s="127"/>
      <c r="E855" s="128"/>
      <c r="Q855" s="127"/>
      <c r="S855" s="137"/>
    </row>
    <row r="856" spans="1:19" ht="9.75" customHeight="1">
      <c r="A856" s="125"/>
      <c r="B856" s="126"/>
      <c r="C856" s="127"/>
      <c r="D856" s="127"/>
      <c r="E856" s="128"/>
      <c r="Q856" s="127"/>
      <c r="S856" s="137"/>
    </row>
    <row r="857" spans="1:19" ht="9.75" customHeight="1">
      <c r="A857" s="125"/>
      <c r="B857" s="126"/>
      <c r="C857" s="127"/>
      <c r="D857" s="127"/>
      <c r="E857" s="128"/>
      <c r="Q857" s="127"/>
      <c r="S857" s="137"/>
    </row>
    <row r="858" spans="1:19" ht="9.75" customHeight="1">
      <c r="A858" s="125"/>
      <c r="B858" s="126"/>
      <c r="C858" s="127"/>
      <c r="D858" s="127"/>
      <c r="E858" s="128"/>
      <c r="Q858" s="127"/>
      <c r="S858" s="137"/>
    </row>
    <row r="859" spans="1:19" ht="9.75" customHeight="1">
      <c r="A859" s="125"/>
      <c r="B859" s="126"/>
      <c r="C859" s="127"/>
      <c r="D859" s="127"/>
      <c r="E859" s="128"/>
      <c r="Q859" s="127"/>
      <c r="S859" s="137"/>
    </row>
    <row r="860" spans="1:19" ht="9.75" customHeight="1">
      <c r="A860" s="125"/>
      <c r="B860" s="126"/>
      <c r="C860" s="127"/>
      <c r="D860" s="127"/>
      <c r="E860" s="128"/>
      <c r="Q860" s="127"/>
      <c r="S860" s="137"/>
    </row>
    <row r="861" spans="1:19" ht="9.75" customHeight="1">
      <c r="A861" s="125"/>
      <c r="B861" s="126"/>
      <c r="C861" s="127"/>
      <c r="D861" s="127"/>
      <c r="E861" s="128"/>
      <c r="Q861" s="127"/>
      <c r="S861" s="137"/>
    </row>
    <row r="862" spans="1:19" ht="9.75" customHeight="1">
      <c r="A862" s="125"/>
      <c r="B862" s="126"/>
      <c r="C862" s="127"/>
      <c r="D862" s="127"/>
      <c r="E862" s="128"/>
      <c r="Q862" s="127"/>
      <c r="S862" s="137"/>
    </row>
    <row r="863" spans="1:19" ht="9.75" customHeight="1">
      <c r="A863" s="125"/>
      <c r="B863" s="126"/>
      <c r="C863" s="127"/>
      <c r="D863" s="127"/>
      <c r="E863" s="128"/>
      <c r="Q863" s="127"/>
      <c r="S863" s="137"/>
    </row>
    <row r="864" spans="1:19" ht="9.75" customHeight="1">
      <c r="A864" s="125"/>
      <c r="B864" s="126"/>
      <c r="C864" s="127"/>
      <c r="D864" s="127"/>
      <c r="E864" s="128"/>
      <c r="Q864" s="127"/>
      <c r="S864" s="137"/>
    </row>
    <row r="865" spans="1:19" ht="9.75" customHeight="1">
      <c r="A865" s="125"/>
      <c r="B865" s="126"/>
      <c r="C865" s="127"/>
      <c r="D865" s="127"/>
      <c r="E865" s="128"/>
      <c r="Q865" s="127"/>
      <c r="S865" s="137"/>
    </row>
    <row r="866" spans="1:19" ht="9.75" customHeight="1">
      <c r="A866" s="125"/>
      <c r="B866" s="126"/>
      <c r="C866" s="127"/>
      <c r="D866" s="127"/>
      <c r="E866" s="128"/>
      <c r="Q866" s="127"/>
      <c r="S866" s="137"/>
    </row>
    <row r="867" spans="1:19" ht="9.75" customHeight="1">
      <c r="A867" s="125"/>
      <c r="B867" s="126"/>
      <c r="C867" s="127"/>
      <c r="D867" s="127"/>
      <c r="E867" s="128"/>
      <c r="Q867" s="127"/>
      <c r="S867" s="137"/>
    </row>
    <row r="868" spans="1:19" ht="9.75" customHeight="1">
      <c r="A868" s="125"/>
      <c r="B868" s="126"/>
      <c r="C868" s="127"/>
      <c r="D868" s="127"/>
      <c r="E868" s="128"/>
      <c r="Q868" s="127"/>
      <c r="S868" s="137"/>
    </row>
    <row r="869" spans="1:19" ht="9.75" customHeight="1">
      <c r="A869" s="125"/>
      <c r="B869" s="126"/>
      <c r="C869" s="127"/>
      <c r="D869" s="127"/>
      <c r="E869" s="128"/>
      <c r="Q869" s="127"/>
      <c r="S869" s="137"/>
    </row>
    <row r="870" spans="1:19" ht="9.75" customHeight="1">
      <c r="A870" s="125"/>
      <c r="B870" s="126"/>
      <c r="C870" s="127"/>
      <c r="D870" s="127"/>
      <c r="E870" s="128"/>
      <c r="Q870" s="127"/>
      <c r="S870" s="137"/>
    </row>
    <row r="871" spans="1:19" ht="9.75" customHeight="1">
      <c r="A871" s="125"/>
      <c r="B871" s="126"/>
      <c r="C871" s="127"/>
      <c r="D871" s="127"/>
      <c r="E871" s="128"/>
      <c r="Q871" s="127"/>
      <c r="S871" s="137"/>
    </row>
    <row r="872" spans="1:19" ht="9.75" customHeight="1">
      <c r="A872" s="125"/>
      <c r="B872" s="126"/>
      <c r="C872" s="127"/>
      <c r="D872" s="127"/>
      <c r="E872" s="128"/>
      <c r="Q872" s="127"/>
      <c r="S872" s="137"/>
    </row>
    <row r="873" spans="1:19" ht="9.75" customHeight="1">
      <c r="A873" s="125"/>
      <c r="B873" s="126"/>
      <c r="C873" s="127"/>
      <c r="D873" s="127"/>
      <c r="E873" s="128"/>
      <c r="Q873" s="127"/>
      <c r="S873" s="137"/>
    </row>
    <row r="874" spans="1:19" ht="9.75" customHeight="1">
      <c r="A874" s="125"/>
      <c r="B874" s="126"/>
      <c r="C874" s="127"/>
      <c r="D874" s="127"/>
      <c r="E874" s="128"/>
      <c r="Q874" s="127"/>
      <c r="S874" s="137"/>
    </row>
    <row r="875" spans="1:19" ht="9.75" customHeight="1">
      <c r="A875" s="125"/>
      <c r="B875" s="126"/>
      <c r="C875" s="127"/>
      <c r="D875" s="127"/>
      <c r="E875" s="128"/>
      <c r="Q875" s="127"/>
      <c r="S875" s="137"/>
    </row>
    <row r="876" spans="1:19" ht="9.75" customHeight="1">
      <c r="A876" s="125"/>
      <c r="B876" s="126"/>
      <c r="C876" s="127"/>
      <c r="D876" s="127"/>
      <c r="E876" s="128"/>
      <c r="Q876" s="127"/>
      <c r="S876" s="137"/>
    </row>
    <row r="877" spans="1:19" ht="9.75" customHeight="1">
      <c r="A877" s="125"/>
      <c r="B877" s="126"/>
      <c r="C877" s="127"/>
      <c r="D877" s="127"/>
      <c r="E877" s="128"/>
      <c r="Q877" s="127"/>
      <c r="S877" s="137"/>
    </row>
    <row r="878" spans="1:19" ht="9.75" customHeight="1">
      <c r="A878" s="125"/>
      <c r="B878" s="126"/>
      <c r="C878" s="127"/>
      <c r="D878" s="127"/>
      <c r="E878" s="128"/>
      <c r="Q878" s="127"/>
      <c r="S878" s="137"/>
    </row>
    <row r="879" spans="1:19" ht="9.75" customHeight="1">
      <c r="A879" s="125"/>
      <c r="B879" s="126"/>
      <c r="C879" s="127"/>
      <c r="D879" s="127"/>
      <c r="E879" s="128"/>
      <c r="Q879" s="127"/>
      <c r="S879" s="137"/>
    </row>
    <row r="880" spans="1:19" ht="9.75" customHeight="1">
      <c r="A880" s="125"/>
      <c r="B880" s="126"/>
      <c r="C880" s="127"/>
      <c r="D880" s="127"/>
      <c r="E880" s="128"/>
      <c r="Q880" s="127"/>
      <c r="S880" s="137"/>
    </row>
    <row r="881" spans="1:19" ht="9.75" customHeight="1">
      <c r="A881" s="125"/>
      <c r="B881" s="126"/>
      <c r="C881" s="127"/>
      <c r="D881" s="127"/>
      <c r="E881" s="128"/>
      <c r="Q881" s="127"/>
      <c r="S881" s="137"/>
    </row>
    <row r="882" spans="1:19" ht="9.75" customHeight="1">
      <c r="A882" s="125"/>
      <c r="B882" s="126"/>
      <c r="C882" s="127"/>
      <c r="D882" s="127"/>
      <c r="E882" s="128"/>
      <c r="Q882" s="127"/>
      <c r="S882" s="137"/>
    </row>
    <row r="883" spans="1:19" ht="9.75" customHeight="1">
      <c r="A883" s="125"/>
      <c r="B883" s="126"/>
      <c r="C883" s="127"/>
      <c r="D883" s="127"/>
      <c r="E883" s="128"/>
      <c r="Q883" s="127"/>
      <c r="S883" s="137"/>
    </row>
    <row r="884" spans="1:19" ht="9.75" customHeight="1">
      <c r="A884" s="125"/>
      <c r="B884" s="126"/>
      <c r="C884" s="127"/>
      <c r="D884" s="127"/>
      <c r="E884" s="128"/>
      <c r="Q884" s="127"/>
      <c r="S884" s="137"/>
    </row>
    <row r="885" spans="1:19" ht="9.75" customHeight="1">
      <c r="A885" s="125"/>
      <c r="B885" s="126"/>
      <c r="C885" s="127"/>
      <c r="D885" s="127"/>
      <c r="E885" s="128"/>
      <c r="Q885" s="127"/>
      <c r="S885" s="137"/>
    </row>
    <row r="886" spans="1:19" ht="9.75" customHeight="1">
      <c r="A886" s="125"/>
      <c r="B886" s="126"/>
      <c r="C886" s="127"/>
      <c r="D886" s="127"/>
      <c r="E886" s="128"/>
      <c r="Q886" s="127"/>
      <c r="S886" s="137"/>
    </row>
    <row r="887" spans="1:19" ht="9.75" customHeight="1">
      <c r="A887" s="125"/>
      <c r="B887" s="126"/>
      <c r="C887" s="127"/>
      <c r="D887" s="127"/>
      <c r="E887" s="128"/>
      <c r="Q887" s="127"/>
      <c r="S887" s="137"/>
    </row>
    <row r="888" spans="1:19" ht="9.75" customHeight="1">
      <c r="A888" s="125"/>
      <c r="B888" s="126"/>
      <c r="C888" s="127"/>
      <c r="D888" s="127"/>
      <c r="E888" s="128"/>
      <c r="Q888" s="127"/>
      <c r="S888" s="137"/>
    </row>
    <row r="889" spans="1:19" ht="9.75" customHeight="1">
      <c r="A889" s="125"/>
      <c r="B889" s="126"/>
      <c r="C889" s="127"/>
      <c r="D889" s="127"/>
      <c r="E889" s="128"/>
      <c r="Q889" s="127"/>
      <c r="S889" s="137"/>
    </row>
    <row r="890" spans="1:19" ht="9.75" customHeight="1">
      <c r="A890" s="125"/>
      <c r="B890" s="126"/>
      <c r="C890" s="127"/>
      <c r="D890" s="127"/>
      <c r="E890" s="128"/>
      <c r="Q890" s="127"/>
      <c r="S890" s="137"/>
    </row>
    <row r="891" spans="1:19" ht="9.75" customHeight="1">
      <c r="A891" s="125"/>
      <c r="B891" s="126"/>
      <c r="C891" s="127"/>
      <c r="D891" s="127"/>
      <c r="E891" s="128"/>
      <c r="Q891" s="127"/>
      <c r="S891" s="137"/>
    </row>
    <row r="892" spans="1:19" ht="9.75" customHeight="1">
      <c r="A892" s="125"/>
      <c r="B892" s="126"/>
      <c r="C892" s="127"/>
      <c r="D892" s="127"/>
      <c r="E892" s="128"/>
      <c r="Q892" s="127"/>
      <c r="S892" s="137"/>
    </row>
    <row r="893" spans="1:19" ht="9.75" customHeight="1">
      <c r="A893" s="125"/>
      <c r="B893" s="126"/>
      <c r="C893" s="127"/>
      <c r="D893" s="127"/>
      <c r="E893" s="128"/>
      <c r="Q893" s="127"/>
      <c r="S893" s="137"/>
    </row>
    <row r="894" spans="1:19" ht="9.75" customHeight="1">
      <c r="A894" s="125"/>
      <c r="B894" s="126"/>
      <c r="C894" s="127"/>
      <c r="D894" s="127"/>
      <c r="E894" s="128"/>
      <c r="Q894" s="127"/>
      <c r="S894" s="137"/>
    </row>
    <row r="895" spans="1:19" ht="9.75" customHeight="1">
      <c r="A895" s="125"/>
      <c r="B895" s="126"/>
      <c r="C895" s="127"/>
      <c r="D895" s="127"/>
      <c r="E895" s="128"/>
      <c r="Q895" s="127"/>
      <c r="S895" s="137"/>
    </row>
    <row r="896" spans="1:19" ht="9.75" customHeight="1">
      <c r="A896" s="125"/>
      <c r="B896" s="126"/>
      <c r="C896" s="127"/>
      <c r="D896" s="127"/>
      <c r="E896" s="128"/>
      <c r="Q896" s="127"/>
      <c r="S896" s="137"/>
    </row>
    <row r="897" spans="1:19" ht="9.75" customHeight="1">
      <c r="A897" s="125"/>
      <c r="B897" s="126"/>
      <c r="C897" s="127"/>
      <c r="D897" s="127"/>
      <c r="E897" s="128"/>
      <c r="Q897" s="127"/>
      <c r="S897" s="137"/>
    </row>
    <row r="898" spans="1:19" ht="9.75" customHeight="1">
      <c r="A898" s="125"/>
      <c r="B898" s="126"/>
      <c r="C898" s="127"/>
      <c r="D898" s="127"/>
      <c r="E898" s="128"/>
      <c r="Q898" s="127"/>
      <c r="S898" s="137"/>
    </row>
    <row r="899" spans="1:19" ht="9.75" customHeight="1">
      <c r="A899" s="125"/>
      <c r="B899" s="126"/>
      <c r="C899" s="127"/>
      <c r="D899" s="127"/>
      <c r="E899" s="128"/>
      <c r="Q899" s="127"/>
      <c r="S899" s="137"/>
    </row>
    <row r="900" spans="1:19" ht="9.75" customHeight="1">
      <c r="A900" s="125"/>
      <c r="B900" s="126"/>
      <c r="C900" s="127"/>
      <c r="D900" s="127"/>
      <c r="E900" s="128"/>
      <c r="Q900" s="127"/>
      <c r="S900" s="137"/>
    </row>
    <row r="901" spans="1:19" ht="9.75" customHeight="1">
      <c r="A901" s="125"/>
      <c r="B901" s="126"/>
      <c r="C901" s="127"/>
      <c r="D901" s="127"/>
      <c r="E901" s="128"/>
      <c r="Q901" s="127"/>
      <c r="S901" s="137"/>
    </row>
    <row r="902" spans="1:19" ht="9.75" customHeight="1">
      <c r="A902" s="125"/>
      <c r="B902" s="126"/>
      <c r="C902" s="127"/>
      <c r="D902" s="127"/>
      <c r="E902" s="128"/>
      <c r="Q902" s="127"/>
      <c r="S902" s="137"/>
    </row>
    <row r="903" spans="1:19" ht="9.75" customHeight="1">
      <c r="A903" s="125"/>
      <c r="B903" s="126"/>
      <c r="C903" s="127"/>
      <c r="D903" s="127"/>
      <c r="E903" s="128"/>
      <c r="Q903" s="127"/>
      <c r="S903" s="137"/>
    </row>
    <row r="904" spans="1:19" ht="9.75" customHeight="1">
      <c r="A904" s="125"/>
      <c r="B904" s="126"/>
      <c r="C904" s="127"/>
      <c r="D904" s="127"/>
      <c r="E904" s="128"/>
      <c r="Q904" s="127"/>
      <c r="S904" s="137"/>
    </row>
    <row r="905" spans="1:19" ht="9.75" customHeight="1">
      <c r="A905" s="125"/>
      <c r="B905" s="126"/>
      <c r="C905" s="127"/>
      <c r="D905" s="127"/>
      <c r="E905" s="128"/>
      <c r="Q905" s="127"/>
      <c r="S905" s="137"/>
    </row>
    <row r="906" spans="1:19" ht="9.75" customHeight="1">
      <c r="A906" s="125"/>
      <c r="B906" s="126"/>
      <c r="C906" s="127"/>
      <c r="D906" s="127"/>
      <c r="E906" s="128"/>
      <c r="Q906" s="127"/>
      <c r="S906" s="137"/>
    </row>
    <row r="907" spans="1:19" ht="9.75" customHeight="1">
      <c r="A907" s="125"/>
      <c r="B907" s="126"/>
      <c r="C907" s="127"/>
      <c r="D907" s="127"/>
      <c r="E907" s="128"/>
      <c r="Q907" s="127"/>
      <c r="S907" s="137"/>
    </row>
    <row r="908" spans="1:19" ht="9.75" customHeight="1">
      <c r="A908" s="125"/>
      <c r="B908" s="126"/>
      <c r="C908" s="127"/>
      <c r="D908" s="127"/>
      <c r="E908" s="128"/>
      <c r="Q908" s="127"/>
      <c r="S908" s="137"/>
    </row>
    <row r="909" spans="1:19" ht="9.75" customHeight="1">
      <c r="A909" s="125"/>
      <c r="B909" s="126"/>
      <c r="C909" s="127"/>
      <c r="D909" s="127"/>
      <c r="E909" s="128"/>
      <c r="Q909" s="127"/>
      <c r="S909" s="137"/>
    </row>
    <row r="910" spans="1:19" ht="9.75" customHeight="1">
      <c r="A910" s="125"/>
      <c r="B910" s="126"/>
      <c r="C910" s="127"/>
      <c r="D910" s="127"/>
      <c r="E910" s="128"/>
      <c r="Q910" s="127"/>
      <c r="S910" s="137"/>
    </row>
    <row r="911" spans="1:19" ht="9.75" customHeight="1">
      <c r="A911" s="125"/>
      <c r="B911" s="126"/>
      <c r="C911" s="127"/>
      <c r="D911" s="127"/>
      <c r="E911" s="128"/>
      <c r="Q911" s="127"/>
      <c r="S911" s="137"/>
    </row>
    <row r="912" spans="1:19" ht="9.75" customHeight="1">
      <c r="A912" s="125"/>
      <c r="B912" s="126"/>
      <c r="C912" s="127"/>
      <c r="D912" s="127"/>
      <c r="E912" s="128"/>
      <c r="Q912" s="127"/>
      <c r="S912" s="137"/>
    </row>
    <row r="913" spans="1:19" ht="9.75" customHeight="1">
      <c r="A913" s="125"/>
      <c r="B913" s="126"/>
      <c r="C913" s="127"/>
      <c r="D913" s="127"/>
      <c r="E913" s="128"/>
      <c r="Q913" s="127"/>
      <c r="S913" s="137"/>
    </row>
    <row r="914" spans="1:19" ht="9.75" customHeight="1">
      <c r="A914" s="125"/>
      <c r="B914" s="126"/>
      <c r="C914" s="127"/>
      <c r="D914" s="127"/>
      <c r="E914" s="128"/>
      <c r="Q914" s="127"/>
      <c r="S914" s="137"/>
    </row>
    <row r="915" spans="1:19" ht="9.75" customHeight="1">
      <c r="A915" s="125"/>
      <c r="B915" s="126"/>
      <c r="C915" s="127"/>
      <c r="D915" s="127"/>
      <c r="E915" s="128"/>
      <c r="Q915" s="127"/>
      <c r="S915" s="137"/>
    </row>
    <row r="916" spans="1:19" ht="9.75" customHeight="1">
      <c r="A916" s="125"/>
      <c r="B916" s="126"/>
      <c r="C916" s="127"/>
      <c r="D916" s="127"/>
      <c r="E916" s="128"/>
      <c r="Q916" s="127"/>
      <c r="S916" s="137"/>
    </row>
    <row r="917" spans="1:19" ht="9.75" customHeight="1">
      <c r="A917" s="125"/>
      <c r="B917" s="126"/>
      <c r="C917" s="127"/>
      <c r="D917" s="127"/>
      <c r="E917" s="128"/>
      <c r="Q917" s="127"/>
      <c r="S917" s="137"/>
    </row>
    <row r="918" spans="1:19" ht="9.75" customHeight="1">
      <c r="A918" s="125"/>
      <c r="B918" s="126"/>
      <c r="C918" s="127"/>
      <c r="D918" s="127"/>
      <c r="E918" s="128"/>
      <c r="Q918" s="127"/>
      <c r="S918" s="137"/>
    </row>
    <row r="919" spans="1:19" ht="9.75" customHeight="1">
      <c r="A919" s="125"/>
      <c r="B919" s="126"/>
      <c r="C919" s="127"/>
      <c r="D919" s="127"/>
      <c r="E919" s="128"/>
      <c r="Q919" s="127"/>
      <c r="S919" s="137"/>
    </row>
    <row r="920" spans="1:19" ht="9.75" customHeight="1">
      <c r="A920" s="125"/>
      <c r="B920" s="126"/>
      <c r="C920" s="127"/>
      <c r="D920" s="127"/>
      <c r="E920" s="128"/>
      <c r="Q920" s="127"/>
      <c r="S920" s="137"/>
    </row>
    <row r="921" spans="1:19" ht="9.75" customHeight="1">
      <c r="A921" s="125"/>
      <c r="B921" s="126"/>
      <c r="C921" s="127"/>
      <c r="D921" s="127"/>
      <c r="E921" s="128"/>
      <c r="Q921" s="127"/>
      <c r="S921" s="137"/>
    </row>
    <row r="922" spans="1:19" ht="9.75" customHeight="1">
      <c r="A922" s="125"/>
      <c r="B922" s="126"/>
      <c r="C922" s="127"/>
      <c r="D922" s="127"/>
      <c r="E922" s="128"/>
      <c r="Q922" s="127"/>
      <c r="S922" s="137"/>
    </row>
    <row r="923" spans="1:19" ht="9.75" customHeight="1">
      <c r="A923" s="125"/>
      <c r="B923" s="126"/>
      <c r="C923" s="127"/>
      <c r="D923" s="127"/>
      <c r="E923" s="128"/>
      <c r="Q923" s="127"/>
      <c r="S923" s="137"/>
    </row>
    <row r="924" spans="1:19" ht="9.75" customHeight="1">
      <c r="A924" s="125"/>
      <c r="B924" s="126"/>
      <c r="C924" s="127"/>
      <c r="D924" s="127"/>
      <c r="E924" s="128"/>
      <c r="Q924" s="127"/>
      <c r="S924" s="137"/>
    </row>
    <row r="925" spans="1:19" ht="9.75" customHeight="1">
      <c r="A925" s="125"/>
      <c r="B925" s="126"/>
      <c r="C925" s="127"/>
      <c r="D925" s="127"/>
      <c r="E925" s="128"/>
      <c r="Q925" s="127"/>
      <c r="S925" s="137"/>
    </row>
    <row r="926" spans="1:19" ht="9.75" customHeight="1">
      <c r="A926" s="125"/>
      <c r="B926" s="126"/>
      <c r="C926" s="127"/>
      <c r="D926" s="127"/>
      <c r="E926" s="128"/>
      <c r="Q926" s="127"/>
      <c r="S926" s="137"/>
    </row>
    <row r="927" spans="1:19" ht="9.75" customHeight="1">
      <c r="A927" s="125"/>
      <c r="B927" s="126"/>
      <c r="C927" s="127"/>
      <c r="D927" s="127"/>
      <c r="E927" s="128"/>
      <c r="Q927" s="127"/>
      <c r="S927" s="137"/>
    </row>
    <row r="928" spans="1:19" ht="9.75" customHeight="1">
      <c r="A928" s="125"/>
      <c r="B928" s="126"/>
      <c r="C928" s="127"/>
      <c r="D928" s="127"/>
      <c r="E928" s="128"/>
      <c r="Q928" s="127"/>
      <c r="S928" s="137"/>
    </row>
    <row r="929" spans="1:19" ht="9.75" customHeight="1">
      <c r="A929" s="125"/>
      <c r="B929" s="126"/>
      <c r="C929" s="127"/>
      <c r="D929" s="127"/>
      <c r="E929" s="128"/>
      <c r="Q929" s="127"/>
      <c r="S929" s="137"/>
    </row>
    <row r="930" spans="1:19" ht="9.75" customHeight="1">
      <c r="A930" s="125"/>
      <c r="B930" s="126"/>
      <c r="C930" s="127"/>
      <c r="D930" s="127"/>
      <c r="E930" s="128"/>
      <c r="Q930" s="127"/>
      <c r="S930" s="137"/>
    </row>
    <row r="931" spans="1:19" ht="9.75" customHeight="1">
      <c r="A931" s="125"/>
      <c r="B931" s="126"/>
      <c r="C931" s="127"/>
      <c r="D931" s="127"/>
      <c r="E931" s="128"/>
      <c r="Q931" s="127"/>
      <c r="S931" s="137"/>
    </row>
    <row r="932" spans="1:19" ht="9.75" customHeight="1">
      <c r="A932" s="125"/>
      <c r="B932" s="126"/>
      <c r="C932" s="127"/>
      <c r="D932" s="127"/>
      <c r="E932" s="128"/>
      <c r="Q932" s="127"/>
      <c r="S932" s="137"/>
    </row>
    <row r="933" spans="1:19" ht="9.75" customHeight="1">
      <c r="A933" s="125"/>
      <c r="B933" s="126"/>
      <c r="C933" s="127"/>
      <c r="D933" s="127"/>
      <c r="E933" s="128"/>
      <c r="Q933" s="127"/>
      <c r="S933" s="137"/>
    </row>
    <row r="934" spans="1:19" ht="9.75" customHeight="1">
      <c r="A934" s="125"/>
      <c r="B934" s="126"/>
      <c r="C934" s="127"/>
      <c r="D934" s="127"/>
      <c r="E934" s="128"/>
      <c r="Q934" s="127"/>
      <c r="S934" s="137"/>
    </row>
    <row r="935" spans="1:19" ht="9.75" customHeight="1">
      <c r="A935" s="125"/>
      <c r="B935" s="126"/>
      <c r="C935" s="127"/>
      <c r="D935" s="127"/>
      <c r="E935" s="128"/>
      <c r="Q935" s="127"/>
      <c r="S935" s="137"/>
    </row>
    <row r="936" spans="1:19" ht="9.75" customHeight="1">
      <c r="A936" s="125"/>
      <c r="B936" s="126"/>
      <c r="C936" s="127"/>
      <c r="D936" s="127"/>
      <c r="E936" s="128"/>
      <c r="Q936" s="127"/>
      <c r="S936" s="137"/>
    </row>
    <row r="937" spans="1:19" ht="9.75" customHeight="1">
      <c r="A937" s="125"/>
      <c r="B937" s="126"/>
      <c r="C937" s="127"/>
      <c r="D937" s="127"/>
      <c r="E937" s="128"/>
      <c r="Q937" s="127"/>
      <c r="S937" s="137"/>
    </row>
    <row r="938" spans="1:19" ht="9.75" customHeight="1">
      <c r="A938" s="125"/>
      <c r="B938" s="126"/>
      <c r="C938" s="127"/>
      <c r="D938" s="127"/>
      <c r="E938" s="128"/>
      <c r="Q938" s="127"/>
      <c r="S938" s="137"/>
    </row>
    <row r="939" spans="1:19" ht="9.75" customHeight="1">
      <c r="A939" s="125"/>
      <c r="B939" s="126"/>
      <c r="C939" s="127"/>
      <c r="D939" s="127"/>
      <c r="E939" s="128"/>
      <c r="Q939" s="127"/>
      <c r="S939" s="137"/>
    </row>
    <row r="940" spans="1:19" ht="9.75" customHeight="1">
      <c r="A940" s="125"/>
      <c r="B940" s="126"/>
      <c r="C940" s="127"/>
      <c r="D940" s="127"/>
      <c r="E940" s="128"/>
      <c r="Q940" s="127"/>
      <c r="S940" s="137"/>
    </row>
    <row r="941" spans="1:19" ht="9.75" customHeight="1">
      <c r="A941" s="125"/>
      <c r="B941" s="126"/>
      <c r="C941" s="127"/>
      <c r="D941" s="127"/>
      <c r="E941" s="128"/>
      <c r="Q941" s="127"/>
      <c r="S941" s="137"/>
    </row>
    <row r="942" spans="1:19" ht="9.75" customHeight="1">
      <c r="A942" s="125"/>
      <c r="B942" s="126"/>
      <c r="C942" s="127"/>
      <c r="D942" s="127"/>
      <c r="E942" s="128"/>
      <c r="Q942" s="127"/>
      <c r="S942" s="137"/>
    </row>
    <row r="943" spans="1:19" ht="9.75" customHeight="1">
      <c r="A943" s="125"/>
      <c r="B943" s="126"/>
      <c r="C943" s="127"/>
      <c r="D943" s="127"/>
      <c r="E943" s="128"/>
      <c r="Q943" s="127"/>
      <c r="S943" s="137"/>
    </row>
    <row r="944" spans="1:19" ht="9.75" customHeight="1">
      <c r="A944" s="125"/>
      <c r="B944" s="126"/>
      <c r="C944" s="127"/>
      <c r="D944" s="127"/>
      <c r="E944" s="128"/>
      <c r="Q944" s="127"/>
      <c r="S944" s="137"/>
    </row>
    <row r="945" spans="1:19" ht="9.75" customHeight="1">
      <c r="A945" s="125"/>
      <c r="B945" s="126"/>
      <c r="C945" s="127"/>
      <c r="D945" s="127"/>
      <c r="E945" s="128"/>
      <c r="Q945" s="127"/>
      <c r="S945" s="137"/>
    </row>
    <row r="946" spans="1:19" ht="9.75" customHeight="1">
      <c r="A946" s="125"/>
      <c r="B946" s="126"/>
      <c r="C946" s="127"/>
      <c r="D946" s="127"/>
      <c r="E946" s="128"/>
      <c r="Q946" s="127"/>
      <c r="S946" s="137"/>
    </row>
    <row r="947" spans="1:19" ht="9.75" customHeight="1">
      <c r="A947" s="125"/>
      <c r="B947" s="126"/>
      <c r="C947" s="127"/>
      <c r="D947" s="127"/>
      <c r="E947" s="128"/>
      <c r="Q947" s="127"/>
      <c r="S947" s="137"/>
    </row>
    <row r="948" spans="1:19" ht="9.75" customHeight="1">
      <c r="A948" s="125"/>
      <c r="B948" s="126"/>
      <c r="C948" s="127"/>
      <c r="D948" s="127"/>
      <c r="E948" s="128"/>
      <c r="Q948" s="127"/>
      <c r="S948" s="137"/>
    </row>
    <row r="949" spans="1:19" ht="9.75" customHeight="1">
      <c r="A949" s="125"/>
      <c r="B949" s="126"/>
      <c r="C949" s="127"/>
      <c r="D949" s="127"/>
      <c r="E949" s="128"/>
      <c r="Q949" s="127"/>
      <c r="S949" s="137"/>
    </row>
    <row r="950" spans="1:19" ht="9.75" customHeight="1">
      <c r="A950" s="125"/>
      <c r="B950" s="126"/>
      <c r="C950" s="127"/>
      <c r="D950" s="127"/>
      <c r="E950" s="128"/>
      <c r="Q950" s="127"/>
      <c r="S950" s="137"/>
    </row>
    <row r="951" spans="1:19" ht="9.75" customHeight="1">
      <c r="A951" s="125"/>
      <c r="B951" s="126"/>
      <c r="C951" s="127"/>
      <c r="D951" s="127"/>
      <c r="E951" s="128"/>
      <c r="Q951" s="127"/>
      <c r="S951" s="137"/>
    </row>
    <row r="952" spans="1:19" ht="9.75" customHeight="1">
      <c r="A952" s="125"/>
      <c r="B952" s="126"/>
      <c r="C952" s="127"/>
      <c r="D952" s="127"/>
      <c r="E952" s="128"/>
      <c r="Q952" s="127"/>
      <c r="S952" s="137"/>
    </row>
    <row r="953" spans="1:19" ht="9.75" customHeight="1">
      <c r="A953" s="125"/>
      <c r="B953" s="126"/>
      <c r="C953" s="127"/>
      <c r="D953" s="127"/>
      <c r="E953" s="128"/>
      <c r="Q953" s="127"/>
      <c r="S953" s="137"/>
    </row>
    <row r="954" spans="1:19" ht="9.75" customHeight="1">
      <c r="A954" s="125"/>
      <c r="B954" s="126"/>
      <c r="C954" s="127"/>
      <c r="D954" s="127"/>
      <c r="E954" s="128"/>
      <c r="Q954" s="127"/>
      <c r="S954" s="137"/>
    </row>
    <row r="955" spans="1:19" ht="9.75" customHeight="1">
      <c r="A955" s="125"/>
      <c r="B955" s="126"/>
      <c r="C955" s="127"/>
      <c r="D955" s="127"/>
      <c r="E955" s="128"/>
      <c r="Q955" s="127"/>
      <c r="S955" s="137"/>
    </row>
    <row r="956" spans="1:19" ht="9.75" customHeight="1">
      <c r="A956" s="125"/>
      <c r="B956" s="126"/>
      <c r="C956" s="127"/>
      <c r="D956" s="127"/>
      <c r="E956" s="128"/>
      <c r="Q956" s="127"/>
      <c r="S956" s="137"/>
    </row>
    <row r="957" spans="1:19" ht="9.75" customHeight="1">
      <c r="A957" s="125"/>
      <c r="B957" s="126"/>
      <c r="C957" s="127"/>
      <c r="D957" s="127"/>
      <c r="E957" s="128"/>
      <c r="Q957" s="127"/>
      <c r="S957" s="137"/>
    </row>
    <row r="958" spans="1:19" ht="9.75" customHeight="1">
      <c r="A958" s="125"/>
      <c r="B958" s="126"/>
      <c r="C958" s="127"/>
      <c r="D958" s="127"/>
      <c r="E958" s="128"/>
      <c r="Q958" s="127"/>
      <c r="S958" s="137"/>
    </row>
    <row r="959" spans="1:19" ht="9.75" customHeight="1">
      <c r="A959" s="125"/>
      <c r="B959" s="126"/>
      <c r="C959" s="127"/>
      <c r="D959" s="127"/>
      <c r="E959" s="128"/>
      <c r="Q959" s="127"/>
      <c r="S959" s="137"/>
    </row>
    <row r="960" spans="1:19" ht="9.75" customHeight="1">
      <c r="A960" s="125"/>
      <c r="B960" s="126"/>
      <c r="C960" s="127"/>
      <c r="D960" s="127"/>
      <c r="E960" s="128"/>
      <c r="Q960" s="127"/>
      <c r="S960" s="137"/>
    </row>
    <row r="961" spans="1:19" ht="9.75" customHeight="1">
      <c r="A961" s="125"/>
      <c r="B961" s="126"/>
      <c r="C961" s="127"/>
      <c r="D961" s="127"/>
      <c r="E961" s="128"/>
      <c r="Q961" s="127"/>
      <c r="S961" s="137"/>
    </row>
    <row r="962" spans="1:19" ht="9.75" customHeight="1">
      <c r="A962" s="125"/>
      <c r="B962" s="126"/>
      <c r="C962" s="127"/>
      <c r="D962" s="127"/>
      <c r="E962" s="128"/>
      <c r="Q962" s="127"/>
      <c r="S962" s="137"/>
    </row>
    <row r="963" spans="1:19" ht="9.75" customHeight="1">
      <c r="A963" s="125"/>
      <c r="B963" s="126"/>
      <c r="C963" s="127"/>
      <c r="D963" s="127"/>
      <c r="E963" s="128"/>
      <c r="Q963" s="127"/>
      <c r="S963" s="137"/>
    </row>
    <row r="964" spans="1:19" ht="9.75" customHeight="1">
      <c r="A964" s="125"/>
      <c r="B964" s="126"/>
      <c r="C964" s="127"/>
      <c r="D964" s="127"/>
      <c r="E964" s="128"/>
      <c r="Q964" s="127"/>
      <c r="S964" s="137"/>
    </row>
    <row r="965" spans="1:19" ht="9.75" customHeight="1">
      <c r="A965" s="125"/>
      <c r="B965" s="126"/>
      <c r="C965" s="127"/>
      <c r="D965" s="127"/>
      <c r="E965" s="128"/>
      <c r="Q965" s="127"/>
      <c r="S965" s="137"/>
    </row>
    <row r="966" spans="1:19" ht="9.75" customHeight="1">
      <c r="A966" s="125"/>
      <c r="B966" s="126"/>
      <c r="C966" s="127"/>
      <c r="D966" s="127"/>
      <c r="E966" s="128"/>
      <c r="Q966" s="127"/>
      <c r="S966" s="137"/>
    </row>
    <row r="967" spans="1:19" ht="9.75" customHeight="1">
      <c r="A967" s="125"/>
      <c r="B967" s="126"/>
      <c r="C967" s="127"/>
      <c r="D967" s="127"/>
      <c r="E967" s="128"/>
      <c r="Q967" s="127"/>
      <c r="S967" s="137"/>
    </row>
    <row r="968" spans="1:19" ht="9.75" customHeight="1">
      <c r="A968" s="125"/>
      <c r="B968" s="126"/>
      <c r="C968" s="127"/>
      <c r="D968" s="127"/>
      <c r="E968" s="128"/>
      <c r="Q968" s="127"/>
      <c r="S968" s="137"/>
    </row>
    <row r="969" spans="1:19" ht="9.75" customHeight="1">
      <c r="A969" s="125"/>
      <c r="B969" s="126"/>
      <c r="C969" s="127"/>
      <c r="D969" s="127"/>
      <c r="E969" s="128"/>
      <c r="Q969" s="127"/>
      <c r="S969" s="137"/>
    </row>
    <row r="970" spans="1:19" ht="9.75" customHeight="1">
      <c r="A970" s="125"/>
      <c r="B970" s="126"/>
      <c r="C970" s="127"/>
      <c r="D970" s="127"/>
      <c r="E970" s="128"/>
      <c r="Q970" s="127"/>
      <c r="S970" s="137"/>
    </row>
    <row r="971" spans="1:19" ht="9.75" customHeight="1">
      <c r="A971" s="125"/>
      <c r="B971" s="126"/>
      <c r="C971" s="127"/>
      <c r="D971" s="127"/>
      <c r="E971" s="128"/>
      <c r="Q971" s="127"/>
      <c r="S971" s="137"/>
    </row>
    <row r="972" spans="1:19" ht="9.75" customHeight="1">
      <c r="A972" s="125"/>
      <c r="B972" s="126"/>
      <c r="C972" s="127"/>
      <c r="D972" s="127"/>
      <c r="E972" s="128"/>
      <c r="Q972" s="127"/>
      <c r="S972" s="137"/>
    </row>
    <row r="973" spans="1:19" ht="9.75" customHeight="1">
      <c r="A973" s="125"/>
      <c r="B973" s="126"/>
      <c r="C973" s="127"/>
      <c r="D973" s="127"/>
      <c r="E973" s="128"/>
      <c r="Q973" s="127"/>
      <c r="S973" s="137"/>
    </row>
    <row r="974" spans="1:19" ht="9.75" customHeight="1">
      <c r="A974" s="125"/>
      <c r="B974" s="126"/>
      <c r="C974" s="127"/>
      <c r="D974" s="127"/>
      <c r="E974" s="128"/>
      <c r="Q974" s="127"/>
      <c r="S974" s="137"/>
    </row>
    <row r="975" spans="1:19" ht="9.75" customHeight="1">
      <c r="A975" s="125"/>
      <c r="B975" s="126"/>
      <c r="C975" s="127"/>
      <c r="D975" s="127"/>
      <c r="E975" s="128"/>
      <c r="Q975" s="127"/>
      <c r="S975" s="137"/>
    </row>
    <row r="976" spans="1:19" ht="9.75" customHeight="1">
      <c r="A976" s="125"/>
      <c r="B976" s="126"/>
      <c r="C976" s="127"/>
      <c r="D976" s="127"/>
      <c r="E976" s="128"/>
      <c r="Q976" s="127"/>
      <c r="S976" s="137"/>
    </row>
    <row r="977" spans="1:19" ht="9.75" customHeight="1">
      <c r="A977" s="125"/>
      <c r="B977" s="126"/>
      <c r="C977" s="127"/>
      <c r="D977" s="127"/>
      <c r="E977" s="128"/>
      <c r="Q977" s="127"/>
      <c r="S977" s="137"/>
    </row>
    <row r="978" spans="1:19" ht="9.75" customHeight="1">
      <c r="A978" s="125"/>
      <c r="B978" s="126"/>
      <c r="C978" s="127"/>
      <c r="D978" s="127"/>
      <c r="E978" s="128"/>
      <c r="Q978" s="127"/>
      <c r="S978" s="137"/>
    </row>
    <row r="979" spans="1:19" ht="9.75" customHeight="1">
      <c r="A979" s="125"/>
      <c r="B979" s="126"/>
      <c r="C979" s="127"/>
      <c r="D979" s="127"/>
      <c r="E979" s="128"/>
      <c r="Q979" s="127"/>
      <c r="S979" s="137"/>
    </row>
    <row r="980" spans="1:19" ht="9.75" customHeight="1">
      <c r="A980" s="125"/>
      <c r="B980" s="126"/>
      <c r="C980" s="127"/>
      <c r="D980" s="127"/>
      <c r="E980" s="128"/>
      <c r="Q980" s="127"/>
      <c r="S980" s="137"/>
    </row>
    <row r="981" spans="1:19" ht="9.75" customHeight="1">
      <c r="A981" s="125"/>
      <c r="B981" s="126"/>
      <c r="C981" s="127"/>
      <c r="D981" s="127"/>
      <c r="E981" s="128"/>
      <c r="Q981" s="127"/>
      <c r="S981" s="137"/>
    </row>
    <row r="982" spans="1:19" ht="9.75" customHeight="1">
      <c r="A982" s="125"/>
      <c r="B982" s="126"/>
      <c r="C982" s="127"/>
      <c r="D982" s="127"/>
      <c r="E982" s="128"/>
      <c r="Q982" s="127"/>
      <c r="S982" s="137"/>
    </row>
    <row r="983" spans="1:19" ht="9.75" customHeight="1">
      <c r="A983" s="125"/>
      <c r="B983" s="126"/>
      <c r="C983" s="127"/>
      <c r="D983" s="127"/>
      <c r="E983" s="128"/>
      <c r="Q983" s="127"/>
      <c r="S983" s="137"/>
    </row>
    <row r="984" spans="1:19" ht="9.75" customHeight="1">
      <c r="A984" s="125"/>
      <c r="B984" s="126"/>
      <c r="C984" s="127"/>
      <c r="D984" s="127"/>
      <c r="E984" s="128"/>
      <c r="Q984" s="127"/>
      <c r="S984" s="137"/>
    </row>
    <row r="985" spans="1:19" ht="9.75" customHeight="1">
      <c r="A985" s="125"/>
      <c r="B985" s="126"/>
      <c r="C985" s="127"/>
      <c r="D985" s="127"/>
      <c r="E985" s="128"/>
      <c r="Q985" s="127"/>
      <c r="S985" s="137"/>
    </row>
    <row r="986" spans="1:19" ht="9.75" customHeight="1">
      <c r="A986" s="125"/>
      <c r="B986" s="126"/>
      <c r="C986" s="127"/>
      <c r="D986" s="127"/>
      <c r="E986" s="128"/>
      <c r="Q986" s="127"/>
      <c r="S986" s="137"/>
    </row>
    <row r="987" spans="1:19" ht="9.75" customHeight="1">
      <c r="A987" s="125"/>
      <c r="B987" s="126"/>
      <c r="C987" s="127"/>
      <c r="D987" s="127"/>
      <c r="E987" s="128"/>
      <c r="Q987" s="127"/>
      <c r="S987" s="137"/>
    </row>
    <row r="988" spans="1:19" ht="9.75" customHeight="1">
      <c r="A988" s="125"/>
      <c r="B988" s="126"/>
      <c r="C988" s="127"/>
      <c r="D988" s="127"/>
      <c r="E988" s="128"/>
      <c r="Q988" s="127"/>
      <c r="S988" s="137"/>
    </row>
    <row r="989" spans="1:19" ht="9.75" customHeight="1">
      <c r="A989" s="125"/>
      <c r="B989" s="126"/>
      <c r="C989" s="127"/>
      <c r="D989" s="127"/>
      <c r="E989" s="128"/>
      <c r="Q989" s="127"/>
      <c r="S989" s="137"/>
    </row>
    <row r="990" spans="1:19" ht="9.75" customHeight="1">
      <c r="A990" s="125"/>
      <c r="B990" s="126"/>
      <c r="C990" s="127"/>
      <c r="D990" s="127"/>
      <c r="E990" s="128"/>
      <c r="Q990" s="127"/>
      <c r="S990" s="137"/>
    </row>
    <row r="991" spans="1:19" ht="9.75" customHeight="1">
      <c r="A991" s="125"/>
      <c r="B991" s="126"/>
      <c r="C991" s="127"/>
      <c r="D991" s="127"/>
      <c r="E991" s="128"/>
      <c r="Q991" s="127"/>
      <c r="S991" s="137"/>
    </row>
    <row r="992" spans="1:19" ht="9.75" customHeight="1">
      <c r="A992" s="125"/>
      <c r="B992" s="126"/>
      <c r="C992" s="127"/>
      <c r="D992" s="127"/>
      <c r="E992" s="128"/>
      <c r="Q992" s="127"/>
      <c r="S992" s="137"/>
    </row>
    <row r="993" spans="1:19" ht="9.75" customHeight="1">
      <c r="A993" s="125"/>
      <c r="B993" s="126"/>
      <c r="C993" s="127"/>
      <c r="D993" s="127"/>
      <c r="E993" s="128"/>
      <c r="Q993" s="127"/>
      <c r="S993" s="137"/>
    </row>
    <row r="994" spans="1:19" ht="9.75" customHeight="1">
      <c r="A994" s="125"/>
      <c r="B994" s="126"/>
      <c r="C994" s="127"/>
      <c r="D994" s="127"/>
      <c r="E994" s="128"/>
      <c r="Q994" s="127"/>
      <c r="S994" s="137"/>
    </row>
    <row r="995" spans="1:19" ht="9.75" customHeight="1">
      <c r="A995" s="125"/>
      <c r="B995" s="126"/>
      <c r="C995" s="127"/>
      <c r="D995" s="127"/>
      <c r="E995" s="128"/>
      <c r="Q995" s="127"/>
      <c r="S995" s="137"/>
    </row>
    <row r="996" spans="1:19" ht="9.75" customHeight="1">
      <c r="A996" s="125"/>
      <c r="B996" s="126"/>
      <c r="C996" s="127"/>
      <c r="D996" s="127"/>
      <c r="E996" s="128"/>
      <c r="Q996" s="127"/>
      <c r="S996" s="137"/>
    </row>
    <row r="997" spans="1:19" ht="9.75" customHeight="1">
      <c r="A997" s="125"/>
      <c r="B997" s="126"/>
      <c r="C997" s="127"/>
      <c r="D997" s="127"/>
      <c r="E997" s="128"/>
      <c r="Q997" s="127"/>
      <c r="S997" s="137"/>
    </row>
    <row r="998" spans="1:19" ht="9.75" customHeight="1">
      <c r="A998" s="125"/>
      <c r="B998" s="126"/>
      <c r="C998" s="127"/>
      <c r="D998" s="127"/>
      <c r="E998" s="128"/>
      <c r="Q998" s="127"/>
      <c r="S998" s="137"/>
    </row>
    <row r="999" spans="1:19" ht="9.75" customHeight="1">
      <c r="A999" s="125"/>
      <c r="B999" s="126"/>
      <c r="C999" s="127"/>
      <c r="D999" s="127"/>
      <c r="E999" s="128"/>
      <c r="Q999" s="127"/>
      <c r="S999" s="137"/>
    </row>
    <row r="1000" spans="1:19" ht="9.75" customHeight="1">
      <c r="A1000" s="125"/>
      <c r="B1000" s="126"/>
      <c r="C1000" s="127"/>
      <c r="D1000" s="127"/>
      <c r="E1000" s="128"/>
      <c r="Q1000" s="127"/>
      <c r="S1000" s="137"/>
    </row>
  </sheetData>
  <mergeCells count="12">
    <mergeCell ref="A1:A2"/>
    <mergeCell ref="B1:N1"/>
    <mergeCell ref="T1:T2"/>
    <mergeCell ref="B2:N2"/>
    <mergeCell ref="C3:E3"/>
    <mergeCell ref="F3:F4"/>
    <mergeCell ref="G3:G4"/>
    <mergeCell ref="T3:T4"/>
    <mergeCell ref="H3:H4"/>
    <mergeCell ref="I3:I4"/>
    <mergeCell ref="J3:N3"/>
    <mergeCell ref="O3:S3"/>
  </mergeCells>
  <conditionalFormatting sqref="A5:A79">
    <cfRule type="expression" dxfId="10" priority="1">
      <formula>AND(#REF!="Total",#REF!="Total")</formula>
    </cfRule>
  </conditionalFormatting>
  <conditionalFormatting sqref="I5:I79">
    <cfRule type="cellIs" dxfId="9" priority="2" operator="greaterThan">
      <formula>0.25</formula>
    </cfRule>
    <cfRule type="cellIs" dxfId="8" priority="3" operator="lessThan">
      <formula>-0.25</formula>
    </cfRule>
    <cfRule type="cellIs" dxfId="7" priority="4" operator="lessThan">
      <formula>-25</formula>
    </cfRule>
  </conditionalFormatting>
  <conditionalFormatting sqref="N81:T81">
    <cfRule type="cellIs" dxfId="6" priority="5" operator="greaterThan">
      <formula>0.25</formula>
    </cfRule>
  </conditionalFormatting>
  <conditionalFormatting sqref="O5:O79 S5:S79 N5:N80">
    <cfRule type="cellIs" dxfId="5" priority="7" operator="lessThan">
      <formula>-25</formula>
    </cfRule>
  </conditionalFormatting>
  <conditionalFormatting sqref="O5:O79 S5:S79 N5:N81 O81:S81">
    <cfRule type="cellIs" dxfId="4" priority="6" operator="lessThan">
      <formula>-0.25</formula>
    </cfRule>
  </conditionalFormatting>
  <conditionalFormatting sqref="O5:O79 S5:T79 N5:N80">
    <cfRule type="cellIs" dxfId="3" priority="8" operator="greaterThan">
      <formula>0.25</formula>
    </cfRule>
  </conditionalFormatting>
  <conditionalFormatting sqref="S5:S79">
    <cfRule type="cellIs" dxfId="2" priority="9" operator="lessThan">
      <formula>-0.24</formula>
    </cfRule>
    <cfRule type="cellIs" dxfId="1" priority="10" operator="greaterThan">
      <formula>0.25</formula>
    </cfRule>
  </conditionalFormatting>
  <conditionalFormatting sqref="T5:T79">
    <cfRule type="cellIs" dxfId="0" priority="11" operator="greaterThan">
      <formula>0.25</formula>
    </cfRule>
  </conditionalFormatting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1. RESULTADO RESUMIDO</vt:lpstr>
      <vt:lpstr>2. CÁLCULO DO IQE IMA</vt:lpstr>
      <vt:lpstr>3. CÁLCULO DO IQE IAE</vt:lpstr>
      <vt:lpstr>4. CÁLCULO DO IQS</vt:lpstr>
      <vt:lpstr>5. CÁLCULO DA PARTE IGUALITÁRIA</vt:lpstr>
      <vt:lpstr>6. CÁLCULO DO CQSoc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Witalo de Lima Paiva</dc:creator>
  <cp:lastModifiedBy>Thiago Menezes Santana</cp:lastModifiedBy>
  <dcterms:created xsi:type="dcterms:W3CDTF">2019-09-02T13:50:50Z</dcterms:created>
  <dcterms:modified xsi:type="dcterms:W3CDTF">2025-08-08T11:51:33Z</dcterms:modified>
</cp:coreProperties>
</file>